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oletta/Desktop/2 курс магистратуры/Белянкина/ДЗ1/"/>
    </mc:Choice>
  </mc:AlternateContent>
  <xr:revisionPtr revIDLastSave="0" documentId="13_ncr:1_{CDFB949C-B2A1-8F4F-A5EB-CB8804A96D28}" xr6:coauthVersionLast="45" xr6:coauthVersionMax="45" xr10:uidLastSave="{00000000-0000-0000-0000-000000000000}"/>
  <bookViews>
    <workbookView xWindow="400" yWindow="460" windowWidth="28240" windowHeight="16480" xr2:uid="{AE7C5F61-624F-8E4E-9DCD-92FFAA3C3943}"/>
  </bookViews>
  <sheets>
    <sheet name="Кобзева ДЗ1 Вариант 11 №1, 2" sheetId="2" r:id="rId1"/>
    <sheet name="Лист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2" l="1"/>
  <c r="N27" i="2"/>
  <c r="N26" i="2"/>
  <c r="N25" i="2"/>
  <c r="N24" i="2"/>
  <c r="N23" i="2"/>
  <c r="N13" i="2"/>
  <c r="R12" i="2"/>
  <c r="N12" i="2"/>
  <c r="O36" i="2"/>
  <c r="N36" i="2"/>
  <c r="O35" i="2"/>
  <c r="N35" i="2"/>
  <c r="O38" i="2" l="1"/>
  <c r="N38" i="2"/>
  <c r="O37" i="2"/>
  <c r="N37" i="2"/>
  <c r="O34" i="2"/>
  <c r="N34" i="2"/>
  <c r="O28" i="2"/>
  <c r="P28" i="2"/>
  <c r="Q28" i="2"/>
  <c r="R28" i="2"/>
  <c r="S28" i="2"/>
  <c r="T28" i="2"/>
  <c r="U28" i="2"/>
  <c r="O27" i="2"/>
  <c r="P27" i="2"/>
  <c r="Q27" i="2"/>
  <c r="R27" i="2"/>
  <c r="S27" i="2"/>
  <c r="T27" i="2"/>
  <c r="U27" i="2"/>
  <c r="O26" i="2"/>
  <c r="P26" i="2"/>
  <c r="Q26" i="2"/>
  <c r="R26" i="2"/>
  <c r="S26" i="2"/>
  <c r="T26" i="2"/>
  <c r="U26" i="2"/>
  <c r="O25" i="2"/>
  <c r="P25" i="2"/>
  <c r="Q25" i="2"/>
  <c r="R25" i="2"/>
  <c r="S25" i="2"/>
  <c r="T25" i="2"/>
  <c r="U25" i="2"/>
  <c r="O33" i="2"/>
  <c r="U24" i="2"/>
  <c r="O24" i="2"/>
  <c r="P24" i="2"/>
  <c r="Q24" i="2"/>
  <c r="R24" i="2"/>
  <c r="S24" i="2"/>
  <c r="T24" i="2"/>
  <c r="O32" i="2"/>
  <c r="N32" i="2"/>
  <c r="O31" i="2"/>
  <c r="N31" i="2"/>
  <c r="O23" i="2"/>
  <c r="P23" i="2"/>
  <c r="N33" i="2" s="1"/>
  <c r="Q23" i="2"/>
  <c r="R23" i="2"/>
  <c r="S23" i="2"/>
  <c r="T23" i="2"/>
  <c r="U23" i="2"/>
  <c r="O20" i="2"/>
  <c r="P20" i="2"/>
  <c r="Q20" i="2"/>
  <c r="R20" i="2"/>
  <c r="S20" i="2"/>
  <c r="T20" i="2"/>
  <c r="U20" i="2"/>
  <c r="N20" i="2"/>
  <c r="O22" i="2"/>
  <c r="P22" i="2"/>
  <c r="Q22" i="2"/>
  <c r="R22" i="2"/>
  <c r="S22" i="2"/>
  <c r="T22" i="2"/>
  <c r="U22" i="2"/>
  <c r="N22" i="2"/>
  <c r="O21" i="2"/>
  <c r="P21" i="2"/>
  <c r="Q21" i="2"/>
  <c r="R21" i="2"/>
  <c r="S21" i="2"/>
  <c r="T21" i="2"/>
  <c r="U21" i="2"/>
  <c r="N21" i="2"/>
  <c r="G14" i="2" l="1"/>
  <c r="R10" i="2"/>
  <c r="Q10" i="2"/>
  <c r="P10" i="2"/>
  <c r="O10" i="2"/>
  <c r="N10" i="2"/>
  <c r="C9" i="2"/>
  <c r="C10" i="2" s="1"/>
  <c r="G16" i="1"/>
  <c r="G15" i="1"/>
  <c r="G14" i="1"/>
  <c r="G13" i="1"/>
  <c r="G12" i="1"/>
  <c r="C16" i="1"/>
  <c r="C15" i="1"/>
  <c r="R14" i="2" l="1"/>
  <c r="R17" i="2" s="1"/>
  <c r="C11" i="2"/>
  <c r="C14" i="2" s="1"/>
  <c r="N14" i="2"/>
  <c r="N17" i="2" s="1"/>
  <c r="N12" i="1"/>
  <c r="R12" i="1"/>
  <c r="C15" i="2" l="1"/>
  <c r="G13" i="2" s="1"/>
  <c r="G16" i="2" s="1"/>
  <c r="C16" i="2"/>
  <c r="G12" i="2" s="1"/>
  <c r="G15" i="2" s="1"/>
  <c r="R30" i="1"/>
  <c r="Q30" i="1"/>
  <c r="P30" i="1"/>
  <c r="O30" i="1"/>
  <c r="N30" i="1"/>
  <c r="C48" i="1"/>
  <c r="C49" i="1" s="1"/>
  <c r="C50" i="1" s="1"/>
  <c r="C29" i="1"/>
  <c r="C30" i="1" s="1"/>
  <c r="C31" i="1" s="1"/>
  <c r="R10" i="1"/>
  <c r="Q10" i="1"/>
  <c r="P10" i="1"/>
  <c r="O10" i="1"/>
  <c r="N10" i="1"/>
  <c r="C9" i="1"/>
  <c r="C10" i="1" s="1"/>
  <c r="C11" i="1" s="1"/>
  <c r="R32" i="1" l="1"/>
  <c r="R14" i="1"/>
  <c r="R17" i="1" s="1"/>
  <c r="N13" i="1"/>
  <c r="N14" i="1"/>
  <c r="N17" i="1" s="1"/>
  <c r="C14" i="1"/>
  <c r="C34" i="1"/>
  <c r="C53" i="1"/>
  <c r="N32" i="1"/>
  <c r="N33" i="1" s="1"/>
  <c r="N34" i="1" s="1"/>
  <c r="R34" i="1" l="1"/>
  <c r="R37" i="1" s="1"/>
  <c r="N37" i="1"/>
</calcChain>
</file>

<file path=xl/sharedStrings.xml><?xml version="1.0" encoding="utf-8"?>
<sst xmlns="http://schemas.openxmlformats.org/spreadsheetml/2006/main" count="69" uniqueCount="20">
  <si>
    <t>n</t>
  </si>
  <si>
    <t>∑X</t>
  </si>
  <si>
    <t>∑X^2</t>
  </si>
  <si>
    <t>∑Y^2</t>
  </si>
  <si>
    <t>∑XY</t>
  </si>
  <si>
    <t>∑Y</t>
  </si>
  <si>
    <t>Вариант 11</t>
  </si>
  <si>
    <t>Задача 1</t>
  </si>
  <si>
    <t>Задача 2</t>
  </si>
  <si>
    <t>X</t>
  </si>
  <si>
    <t>Y</t>
  </si>
  <si>
    <t>Вариант 29</t>
  </si>
  <si>
    <t>С семинара</t>
  </si>
  <si>
    <t>V(b)</t>
  </si>
  <si>
    <t>V(a)</t>
  </si>
  <si>
    <t>Проверка гипотез</t>
  </si>
  <si>
    <t>a != 0</t>
  </si>
  <si>
    <t>a == 0</t>
  </si>
  <si>
    <t>Расчет метрик R^2</t>
  </si>
  <si>
    <t>Значения для расчета R^2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</si>
</sst>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000_-;\-* #,##0.00000_-;_-* &quot;-&quot;??_-;_-@_-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7" xfId="0" applyFill="1" applyBorder="1" applyProtection="1">
      <protection locked="0"/>
    </xf>
    <xf numFmtId="0" fontId="0" fillId="3" borderId="8" xfId="0" applyFill="1" applyBorder="1"/>
    <xf numFmtId="0" fontId="0" fillId="4" borderId="9" xfId="0" applyFill="1" applyBorder="1"/>
    <xf numFmtId="0" fontId="0" fillId="3" borderId="10" xfId="0" applyFill="1" applyBorder="1"/>
    <xf numFmtId="0" fontId="0" fillId="4" borderId="11" xfId="0" applyFill="1" applyBorder="1"/>
    <xf numFmtId="0" fontId="0" fillId="3" borderId="12" xfId="0" applyFill="1" applyBorder="1"/>
    <xf numFmtId="0" fontId="1" fillId="2" borderId="0" xfId="0" applyFont="1" applyFill="1"/>
    <xf numFmtId="0" fontId="2" fillId="2" borderId="0" xfId="0" applyFont="1" applyFill="1"/>
    <xf numFmtId="0" fontId="1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6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3" borderId="10" xfId="0" applyFill="1" applyBorder="1" applyAlignment="1">
      <alignment horizontal="center" vertical="center"/>
    </xf>
    <xf numFmtId="0" fontId="0" fillId="2" borderId="0" xfId="0" applyFill="1" applyBorder="1"/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4" borderId="19" xfId="0" applyFill="1" applyBorder="1"/>
    <xf numFmtId="0" fontId="0" fillId="4" borderId="7" xfId="0" applyFill="1" applyBorder="1"/>
    <xf numFmtId="0" fontId="0" fillId="4" borderId="20" xfId="0" applyFill="1" applyBorder="1"/>
    <xf numFmtId="0" fontId="0" fillId="4" borderId="21" xfId="0" applyFill="1" applyBorder="1"/>
    <xf numFmtId="43" fontId="0" fillId="2" borderId="0" xfId="1" applyFont="1" applyFill="1"/>
    <xf numFmtId="164" fontId="0" fillId="2" borderId="0" xfId="0" applyNumberFormat="1" applyFill="1"/>
    <xf numFmtId="0" fontId="0" fillId="4" borderId="22" xfId="0" applyFill="1" applyBorder="1"/>
    <xf numFmtId="0" fontId="0" fillId="4" borderId="25" xfId="0" applyFill="1" applyBorder="1"/>
    <xf numFmtId="43" fontId="0" fillId="3" borderId="0" xfId="1" applyFont="1" applyFill="1" applyBorder="1" applyAlignment="1">
      <alignment horizontal="center"/>
    </xf>
    <xf numFmtId="43" fontId="0" fillId="3" borderId="26" xfId="1" applyFont="1" applyFill="1" applyBorder="1" applyAlignment="1">
      <alignment horizontal="center"/>
    </xf>
    <xf numFmtId="0" fontId="0" fillId="4" borderId="27" xfId="0" applyFill="1" applyBorder="1"/>
    <xf numFmtId="43" fontId="0" fillId="3" borderId="28" xfId="1" applyFont="1" applyFill="1" applyBorder="1" applyAlignment="1">
      <alignment horizontal="center"/>
    </xf>
    <xf numFmtId="43" fontId="0" fillId="3" borderId="29" xfId="1" applyFont="1" applyFill="1" applyBorder="1" applyAlignment="1">
      <alignment horizontal="center"/>
    </xf>
    <xf numFmtId="0" fontId="0" fillId="4" borderId="24" xfId="0" applyFill="1" applyBorder="1"/>
    <xf numFmtId="0" fontId="0" fillId="4" borderId="26" xfId="0" applyFill="1" applyBorder="1"/>
    <xf numFmtId="0" fontId="0" fillId="4" borderId="29" xfId="0" applyFill="1" applyBorder="1"/>
    <xf numFmtId="43" fontId="0" fillId="3" borderId="0" xfId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43" fontId="0" fillId="4" borderId="31" xfId="1" applyFont="1" applyFill="1" applyBorder="1" applyAlignment="1">
      <alignment horizontal="center"/>
    </xf>
    <xf numFmtId="43" fontId="0" fillId="4" borderId="32" xfId="1" applyFont="1" applyFill="1" applyBorder="1" applyAlignment="1">
      <alignment horizontal="center"/>
    </xf>
    <xf numFmtId="0" fontId="0" fillId="4" borderId="30" xfId="0" applyFill="1" applyBorder="1"/>
    <xf numFmtId="0" fontId="5" fillId="2" borderId="0" xfId="0" applyFont="1" applyFill="1"/>
    <xf numFmtId="0" fontId="0" fillId="4" borderId="13" xfId="0" applyFill="1" applyBorder="1"/>
    <xf numFmtId="165" fontId="4" fillId="3" borderId="14" xfId="1" applyNumberFormat="1" applyFont="1" applyFill="1" applyBorder="1" applyAlignment="1">
      <alignment horizontal="right"/>
    </xf>
    <xf numFmtId="165" fontId="4" fillId="3" borderId="15" xfId="1" applyNumberFormat="1" applyFont="1" applyFill="1" applyBorder="1" applyAlignment="1">
      <alignment horizontal="right"/>
    </xf>
    <xf numFmtId="0" fontId="0" fillId="4" borderId="33" xfId="0" applyFill="1" applyBorder="1"/>
    <xf numFmtId="165" fontId="4" fillId="3" borderId="19" xfId="1" applyNumberFormat="1" applyFont="1" applyFill="1" applyBorder="1" applyAlignment="1">
      <alignment horizontal="right"/>
    </xf>
    <xf numFmtId="165" fontId="4" fillId="3" borderId="34" xfId="1" applyNumberFormat="1" applyFont="1" applyFill="1" applyBorder="1" applyAlignment="1">
      <alignment horizontal="right"/>
    </xf>
    <xf numFmtId="165" fontId="0" fillId="3" borderId="19" xfId="1" applyNumberFormat="1" applyFont="1" applyFill="1" applyBorder="1"/>
    <xf numFmtId="165" fontId="0" fillId="3" borderId="34" xfId="1" applyNumberFormat="1" applyFont="1" applyFill="1" applyBorder="1"/>
    <xf numFmtId="0" fontId="0" fillId="4" borderId="16" xfId="0" applyFill="1" applyBorder="1"/>
    <xf numFmtId="165" fontId="0" fillId="3" borderId="17" xfId="1" applyNumberFormat="1" applyFont="1" applyFill="1" applyBorder="1"/>
    <xf numFmtId="165" fontId="0" fillId="3" borderId="18" xfId="1" applyNumberFormat="1" applyFont="1" applyFill="1" applyBorder="1"/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43" fontId="0" fillId="3" borderId="22" xfId="1" applyFont="1" applyFill="1" applyBorder="1" applyAlignment="1">
      <alignment horizontal="center"/>
    </xf>
    <xf numFmtId="43" fontId="0" fillId="3" borderId="23" xfId="1" applyFont="1" applyFill="1" applyBorder="1" applyAlignment="1">
      <alignment horizontal="center"/>
    </xf>
    <xf numFmtId="43" fontId="0" fillId="3" borderId="24" xfId="1" applyFont="1" applyFill="1" applyBorder="1" applyAlignment="1">
      <alignment horizontal="center"/>
    </xf>
    <xf numFmtId="43" fontId="0" fillId="3" borderId="25" xfId="1" applyFont="1" applyFill="1" applyBorder="1" applyAlignment="1">
      <alignment horizontal="center"/>
    </xf>
    <xf numFmtId="43" fontId="0" fillId="3" borderId="25" xfId="1" applyNumberFormat="1" applyFont="1" applyFill="1" applyBorder="1" applyAlignment="1">
      <alignment horizontal="center"/>
    </xf>
    <xf numFmtId="43" fontId="0" fillId="3" borderId="26" xfId="1" applyNumberFormat="1" applyFont="1" applyFill="1" applyBorder="1" applyAlignment="1">
      <alignment horizontal="center"/>
    </xf>
    <xf numFmtId="43" fontId="0" fillId="3" borderId="27" xfId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146050</xdr:colOff>
      <xdr:row>8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FFEC665-2F59-1B4D-8D15-C90FA1DA28B0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FFEC665-2F59-1B4D-8D15-C90FA1DA28B0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9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B6D0E5-AC1E-4245-80B4-51BFB7ACB198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8B6D0E5-AC1E-4245-80B4-51BFB7ACB198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9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5FBCD8C-E21C-0848-A348-798D747986F4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5FBCD8C-E21C-0848-A348-798D747986F4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1600" i="0">
                  <a:latin typeface="Cambria Math" panose="02040503050406030204" pitchFamily="18" charset="0"/>
                </a:rPr>
                <a:t>∑</a:t>
              </a:r>
              <a:r>
                <a:rPr lang="en-GB" sz="1600" b="0" i="0">
                  <a:latin typeface="Cambria Math" panose="02040503050406030204" pitchFamily="18" charset="0"/>
                </a:rPr>
                <a:t>▒𝑒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𝑡^2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171450</xdr:colOff>
      <xdr:row>12</xdr:row>
      <xdr:rowOff>177800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774E558-F69C-3D4F-AE53-6E9494E48359}"/>
                </a:ext>
              </a:extLst>
            </xdr:cNvPr>
            <xdr:cNvSpPr txBox="1"/>
          </xdr:nvSpPr>
          <xdr:spPr>
            <a:xfrm>
              <a:off x="996950" y="2692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6774E558-F69C-3D4F-AE53-6E9494E48359}"/>
                </a:ext>
              </a:extLst>
            </xdr:cNvPr>
            <xdr:cNvSpPr txBox="1"/>
          </xdr:nvSpPr>
          <xdr:spPr>
            <a:xfrm>
              <a:off x="996950" y="2692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C469ACFD-4D3E-5B48-A88D-B5FFEE0963ED}"/>
                </a:ext>
              </a:extLst>
            </xdr:cNvPr>
            <xdr:cNvSpPr txBox="1"/>
          </xdr:nvSpPr>
          <xdr:spPr>
            <a:xfrm>
              <a:off x="10179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C469ACFD-4D3E-5B48-A88D-B5FFEE0963ED}"/>
                </a:ext>
              </a:extLst>
            </xdr:cNvPr>
            <xdr:cNvSpPr txBox="1"/>
          </xdr:nvSpPr>
          <xdr:spPr>
            <a:xfrm>
              <a:off x="10179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2FEF764-E0B3-5A45-8D0F-38B88CC99AF5}"/>
                </a:ext>
              </a:extLst>
            </xdr:cNvPr>
            <xdr:cNvSpPr txBox="1"/>
          </xdr:nvSpPr>
          <xdr:spPr>
            <a:xfrm>
              <a:off x="10179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32FEF764-E0B3-5A45-8D0F-38B88CC99AF5}"/>
                </a:ext>
              </a:extLst>
            </xdr:cNvPr>
            <xdr:cNvSpPr txBox="1"/>
          </xdr:nvSpPr>
          <xdr:spPr>
            <a:xfrm>
              <a:off x="10179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0A93636-1AC5-E048-84DF-47703532069C}"/>
                </a:ext>
              </a:extLst>
            </xdr:cNvPr>
            <xdr:cNvSpPr txBox="1"/>
          </xdr:nvSpPr>
          <xdr:spPr>
            <a:xfrm>
              <a:off x="10179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B0A93636-1AC5-E048-84DF-47703532069C}"/>
                </a:ext>
              </a:extLst>
            </xdr:cNvPr>
            <xdr:cNvSpPr txBox="1"/>
          </xdr:nvSpPr>
          <xdr:spPr>
            <a:xfrm>
              <a:off x="10179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1600" i="0">
                  <a:latin typeface="Cambria Math" panose="02040503050406030204" pitchFamily="18" charset="0"/>
                </a:rPr>
                <a:t>∑</a:t>
              </a:r>
              <a:r>
                <a:rPr lang="en-GB" sz="1600" b="0" i="0">
                  <a:latin typeface="Cambria Math" panose="02040503050406030204" pitchFamily="18" charset="0"/>
                </a:rPr>
                <a:t>▒𝑒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𝑡^2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12</xdr:col>
      <xdr:colOff>146050</xdr:colOff>
      <xdr:row>16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1D72AFF-17BD-F84B-989B-FF817724EA6C}"/>
                </a:ext>
              </a:extLst>
            </xdr:cNvPr>
            <xdr:cNvSpPr txBox="1"/>
          </xdr:nvSpPr>
          <xdr:spPr>
            <a:xfrm>
              <a:off x="10179050" y="34036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11D72AFF-17BD-F84B-989B-FF817724EA6C}"/>
                </a:ext>
              </a:extLst>
            </xdr:cNvPr>
            <xdr:cNvSpPr txBox="1"/>
          </xdr:nvSpPr>
          <xdr:spPr>
            <a:xfrm>
              <a:off x="10179050" y="34036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49BCD76-4CB2-304A-8A05-116413A657E7}"/>
                </a:ext>
              </a:extLst>
            </xdr:cNvPr>
            <xdr:cNvSpPr txBox="1"/>
          </xdr:nvSpPr>
          <xdr:spPr>
            <a:xfrm>
              <a:off x="13481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49BCD76-4CB2-304A-8A05-116413A657E7}"/>
                </a:ext>
              </a:extLst>
            </xdr:cNvPr>
            <xdr:cNvSpPr txBox="1"/>
          </xdr:nvSpPr>
          <xdr:spPr>
            <a:xfrm>
              <a:off x="13481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0EF88EF-FC4C-7A4E-B996-60CFCC9DC2EC}"/>
                </a:ext>
              </a:extLst>
            </xdr:cNvPr>
            <xdr:cNvSpPr txBox="1"/>
          </xdr:nvSpPr>
          <xdr:spPr>
            <a:xfrm>
              <a:off x="13481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0EF88EF-FC4C-7A4E-B996-60CFCC9DC2EC}"/>
                </a:ext>
              </a:extLst>
            </xdr:cNvPr>
            <xdr:cNvSpPr txBox="1"/>
          </xdr:nvSpPr>
          <xdr:spPr>
            <a:xfrm>
              <a:off x="13481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9D6AAA6-CF46-B144-AA10-9D7A585D4558}"/>
                </a:ext>
              </a:extLst>
            </xdr:cNvPr>
            <xdr:cNvSpPr txBox="1"/>
          </xdr:nvSpPr>
          <xdr:spPr>
            <a:xfrm>
              <a:off x="13481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9D6AAA6-CF46-B144-AA10-9D7A585D4558}"/>
                </a:ext>
              </a:extLst>
            </xdr:cNvPr>
            <xdr:cNvSpPr txBox="1"/>
          </xdr:nvSpPr>
          <xdr:spPr>
            <a:xfrm>
              <a:off x="13481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1600" i="0">
                  <a:latin typeface="Cambria Math" panose="02040503050406030204" pitchFamily="18" charset="0"/>
                </a:rPr>
                <a:t>∑</a:t>
              </a:r>
              <a:r>
                <a:rPr lang="en-GB" sz="1600" b="0" i="0">
                  <a:latin typeface="Cambria Math" panose="02040503050406030204" pitchFamily="18" charset="0"/>
                </a:rPr>
                <a:t>▒𝑒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𝑡^2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16</xdr:col>
      <xdr:colOff>146050</xdr:colOff>
      <xdr:row>16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867CF78-8362-4243-8E26-FF62207EE56D}"/>
                </a:ext>
              </a:extLst>
            </xdr:cNvPr>
            <xdr:cNvSpPr txBox="1"/>
          </xdr:nvSpPr>
          <xdr:spPr>
            <a:xfrm>
              <a:off x="13481050" y="34036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7867CF78-8362-4243-8E26-FF62207EE56D}"/>
                </a:ext>
              </a:extLst>
            </xdr:cNvPr>
            <xdr:cNvSpPr txBox="1"/>
          </xdr:nvSpPr>
          <xdr:spPr>
            <a:xfrm>
              <a:off x="13481050" y="34036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215900</xdr:colOff>
      <xdr:row>8</xdr:row>
      <xdr:rowOff>203200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9073A6B2-7A2C-B545-9CD4-EC4A86FC9A77}"/>
                </a:ext>
              </a:extLst>
            </xdr:cNvPr>
            <xdr:cNvSpPr txBox="1"/>
          </xdr:nvSpPr>
          <xdr:spPr>
            <a:xfrm>
              <a:off x="4343400" y="1879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9073A6B2-7A2C-B545-9CD4-EC4A86FC9A77}"/>
                </a:ext>
              </a:extLst>
            </xdr:cNvPr>
            <xdr:cNvSpPr txBox="1"/>
          </xdr:nvSpPr>
          <xdr:spPr>
            <a:xfrm>
              <a:off x="4343400" y="1879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𝑏_0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9</xdr:row>
      <xdr:rowOff>190500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640A55B9-0A9C-5C42-AAD9-040E04436E68}"/>
                </a:ext>
              </a:extLst>
            </xdr:cNvPr>
            <xdr:cNvSpPr txBox="1"/>
          </xdr:nvSpPr>
          <xdr:spPr>
            <a:xfrm>
              <a:off x="4356100" y="20828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640A55B9-0A9C-5C42-AAD9-040E04436E68}"/>
                </a:ext>
              </a:extLst>
            </xdr:cNvPr>
            <xdr:cNvSpPr txBox="1"/>
          </xdr:nvSpPr>
          <xdr:spPr>
            <a:xfrm>
              <a:off x="4356100" y="20828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𝑎_0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4</xdr:col>
      <xdr:colOff>635000</xdr:colOff>
      <xdr:row>13</xdr:row>
      <xdr:rowOff>190500</xdr:rowOff>
    </xdr:from>
    <xdr:ext cx="889000" cy="254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B9E7BF8E-3E13-AD4E-AEC2-C9B0607B61C2}"/>
                </a:ext>
              </a:extLst>
            </xdr:cNvPr>
            <xdr:cNvSpPr txBox="1"/>
          </xdr:nvSpPr>
          <xdr:spPr>
            <a:xfrm>
              <a:off x="3937000" y="29083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:</m:t>
                    </m:r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𝑎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B9E7BF8E-3E13-AD4E-AEC2-C9B0607B61C2}"/>
                </a:ext>
              </a:extLst>
            </xdr:cNvPr>
            <xdr:cNvSpPr txBox="1"/>
          </xdr:nvSpPr>
          <xdr:spPr>
            <a:xfrm>
              <a:off x="3937000" y="29083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𝐻_0:𝑎_0=𝑎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4</xdr:col>
      <xdr:colOff>635000</xdr:colOff>
      <xdr:row>14</xdr:row>
      <xdr:rowOff>228600</xdr:rowOff>
    </xdr:from>
    <xdr:ext cx="889000" cy="254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2F2F9F38-84C4-AC47-8C9C-5EEEB6B95815}"/>
                </a:ext>
              </a:extLst>
            </xdr:cNvPr>
            <xdr:cNvSpPr txBox="1"/>
          </xdr:nvSpPr>
          <xdr:spPr>
            <a:xfrm>
              <a:off x="3937000" y="31496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:</m:t>
                    </m:r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2F2F9F38-84C4-AC47-8C9C-5EEEB6B95815}"/>
                </a:ext>
              </a:extLst>
            </xdr:cNvPr>
            <xdr:cNvSpPr txBox="1"/>
          </xdr:nvSpPr>
          <xdr:spPr>
            <a:xfrm>
              <a:off x="3937000" y="31496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𝐻_0:𝑏_0=𝑏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215900</xdr:colOff>
      <xdr:row>10</xdr:row>
      <xdr:rowOff>177800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ED2915BC-6EA3-B345-BD12-F738C79EC3F8}"/>
                </a:ext>
              </a:extLst>
            </xdr:cNvPr>
            <xdr:cNvSpPr txBox="1"/>
          </xdr:nvSpPr>
          <xdr:spPr>
            <a:xfrm>
              <a:off x="4343400" y="22860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ED2915BC-6EA3-B345-BD12-F738C79EC3F8}"/>
                </a:ext>
              </a:extLst>
            </xdr:cNvPr>
            <xdr:cNvSpPr txBox="1"/>
          </xdr:nvSpPr>
          <xdr:spPr>
            <a:xfrm>
              <a:off x="4343400" y="22860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𝑡_𝑎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12</xdr:row>
      <xdr:rowOff>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95BFD3A-A28B-A548-A70A-9C71E77CD03A}"/>
                </a:ext>
              </a:extLst>
            </xdr:cNvPr>
            <xdr:cNvSpPr txBox="1"/>
          </xdr:nvSpPr>
          <xdr:spPr>
            <a:xfrm>
              <a:off x="4356100" y="2514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95BFD3A-A28B-A548-A70A-9C71E77CD03A}"/>
                </a:ext>
              </a:extLst>
            </xdr:cNvPr>
            <xdr:cNvSpPr txBox="1"/>
          </xdr:nvSpPr>
          <xdr:spPr>
            <a:xfrm>
              <a:off x="4356100" y="2514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𝑡_𝑏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13</xdr:row>
      <xdr:rowOff>12700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4822ADD1-001E-2145-A0C7-FF64B655CB13}"/>
                </a:ext>
              </a:extLst>
            </xdr:cNvPr>
            <xdr:cNvSpPr txBox="1"/>
          </xdr:nvSpPr>
          <xdr:spPr>
            <a:xfrm>
              <a:off x="4356100" y="27305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eqArr>
                          <m:eqArrPr>
                            <m:ctrlPr>
                              <a:rPr lang="en-GB" sz="15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GB" sz="1500" b="0" i="1">
                                <a:latin typeface="Cambria Math" panose="02040503050406030204" pitchFamily="18" charset="0"/>
                              </a:rPr>
                              <m:t>𝑘𝑝</m:t>
                            </m:r>
                          </m:e>
                          <m:e/>
                        </m:eqAr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4822ADD1-001E-2145-A0C7-FF64B655CB13}"/>
                </a:ext>
              </a:extLst>
            </xdr:cNvPr>
            <xdr:cNvSpPr txBox="1"/>
          </xdr:nvSpPr>
          <xdr:spPr>
            <a:xfrm>
              <a:off x="4356100" y="27305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𝑡_█(𝑘𝑝@)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228600</xdr:colOff>
      <xdr:row>16</xdr:row>
      <xdr:rowOff>12700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4F04A366-6472-444B-A46B-E1517AB4445D}"/>
                </a:ext>
              </a:extLst>
            </xdr:cNvPr>
            <xdr:cNvSpPr txBox="1"/>
          </xdr:nvSpPr>
          <xdr:spPr>
            <a:xfrm>
              <a:off x="1054100" y="34163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5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4F04A366-6472-444B-A46B-E1517AB4445D}"/>
                </a:ext>
              </a:extLst>
            </xdr:cNvPr>
            <xdr:cNvSpPr txBox="1"/>
          </xdr:nvSpPr>
          <xdr:spPr>
            <a:xfrm>
              <a:off x="1054100" y="34163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11</xdr:col>
      <xdr:colOff>431800</xdr:colOff>
      <xdr:row>19</xdr:row>
      <xdr:rowOff>127000</xdr:rowOff>
    </xdr:from>
    <xdr:ext cx="111760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D491C40C-8D58-2A43-ABEA-637062891174}"/>
                </a:ext>
              </a:extLst>
            </xdr:cNvPr>
            <xdr:cNvSpPr txBox="1"/>
          </xdr:nvSpPr>
          <xdr:spPr>
            <a:xfrm>
              <a:off x="9639300" y="4140200"/>
              <a:ext cx="111760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𝑏𝑋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D491C40C-8D58-2A43-ABEA-637062891174}"/>
                </a:ext>
              </a:extLst>
            </xdr:cNvPr>
            <xdr:cNvSpPr txBox="1"/>
          </xdr:nvSpPr>
          <xdr:spPr>
            <a:xfrm>
              <a:off x="9639300" y="4140200"/>
              <a:ext cx="111760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𝑌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r>
                <a:rPr lang="en-GB" sz="1500" b="0" i="0">
                  <a:latin typeface="Cambria Math" panose="02040503050406030204" pitchFamily="18" charset="0"/>
                </a:rPr>
                <a:t>=𝑎+𝑏𝑋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0</xdr:colOff>
      <xdr:row>19</xdr:row>
      <xdr:rowOff>0</xdr:rowOff>
    </xdr:from>
    <xdr:ext cx="361950" cy="2158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6D9C0983-9749-6846-B11D-61466C67290C}"/>
                </a:ext>
              </a:extLst>
            </xdr:cNvPr>
            <xdr:cNvSpPr txBox="1"/>
          </xdr:nvSpPr>
          <xdr:spPr>
            <a:xfrm>
              <a:off x="10033000" y="40259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6D9C0983-9749-6846-B11D-61466C67290C}"/>
                </a:ext>
              </a:extLst>
            </xdr:cNvPr>
            <xdr:cNvSpPr txBox="1"/>
          </xdr:nvSpPr>
          <xdr:spPr>
            <a:xfrm>
              <a:off x="10033000" y="40259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𝑌 ̅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11</xdr:col>
      <xdr:colOff>419100</xdr:colOff>
      <xdr:row>20</xdr:row>
      <xdr:rowOff>177800</xdr:rowOff>
    </xdr:from>
    <xdr:ext cx="111760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1D89CB0B-E85D-684D-8AE0-FBE760BF312E}"/>
                </a:ext>
              </a:extLst>
            </xdr:cNvPr>
            <xdr:cNvSpPr txBox="1"/>
          </xdr:nvSpPr>
          <xdr:spPr>
            <a:xfrm>
              <a:off x="9626600" y="4394200"/>
              <a:ext cx="111760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𝑏𝑋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1D89CB0B-E85D-684D-8AE0-FBE760BF312E}"/>
                </a:ext>
              </a:extLst>
            </xdr:cNvPr>
            <xdr:cNvSpPr txBox="1"/>
          </xdr:nvSpPr>
          <xdr:spPr>
            <a:xfrm>
              <a:off x="9626600" y="4394200"/>
              <a:ext cx="111760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𝑌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r>
                <a:rPr lang="en-GB" sz="1500" b="0" i="0">
                  <a:latin typeface="Cambria Math" panose="02040503050406030204" pitchFamily="18" charset="0"/>
                </a:rPr>
                <a:t>=𝑎+𝑏𝑋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152400</xdr:colOff>
      <xdr:row>30</xdr:row>
      <xdr:rowOff>38100</xdr:rowOff>
    </xdr:from>
    <xdr:ext cx="4191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21B64D02-54CC-9E42-AB8F-3B612FAA7FBE}"/>
                </a:ext>
              </a:extLst>
            </xdr:cNvPr>
            <xdr:cNvSpPr txBox="1"/>
          </xdr:nvSpPr>
          <xdr:spPr>
            <a:xfrm>
              <a:off x="10185400" y="6337300"/>
              <a:ext cx="4191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21B64D02-54CC-9E42-AB8F-3B612FAA7FBE}"/>
                </a:ext>
              </a:extLst>
            </xdr:cNvPr>
            <xdr:cNvSpPr txBox="1"/>
          </xdr:nvSpPr>
          <xdr:spPr>
            <a:xfrm>
              <a:off x="10185400" y="6337300"/>
              <a:ext cx="4191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</a:t>
              </a:r>
              <a:r>
                <a:rPr lang="en-GB" sz="1200" b="0" i="0">
                  <a:latin typeface="Cambria Math" panose="02040503050406030204" pitchFamily="18" charset="0"/>
                </a:rPr>
                <a:t>1^2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139700</xdr:colOff>
      <xdr:row>31</xdr:row>
      <xdr:rowOff>12700</xdr:rowOff>
    </xdr:from>
    <xdr:ext cx="44450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3CE9A57-1677-794E-A1FC-8ED270F7A21E}"/>
                </a:ext>
              </a:extLst>
            </xdr:cNvPr>
            <xdr:cNvSpPr txBox="1"/>
          </xdr:nvSpPr>
          <xdr:spPr>
            <a:xfrm>
              <a:off x="10172700" y="52705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3CE9A57-1677-794E-A1FC-8ED270F7A21E}"/>
                </a:ext>
              </a:extLst>
            </xdr:cNvPr>
            <xdr:cNvSpPr txBox="1"/>
          </xdr:nvSpPr>
          <xdr:spPr>
            <a:xfrm>
              <a:off x="10172700" y="52705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r>
                <a:rPr lang="ru-RU" sz="1200" b="0" i="0">
                  <a:latin typeface="Cambria Math" panose="02040503050406030204" pitchFamily="18" charset="0"/>
                </a:rPr>
                <a:t>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127000</xdr:colOff>
      <xdr:row>32</xdr:row>
      <xdr:rowOff>25400</xdr:rowOff>
    </xdr:from>
    <xdr:ext cx="44450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607B1144-E629-AC41-988D-9DF494D1AAB6}"/>
                </a:ext>
              </a:extLst>
            </xdr:cNvPr>
            <xdr:cNvSpPr txBox="1"/>
          </xdr:nvSpPr>
          <xdr:spPr>
            <a:xfrm>
              <a:off x="10160000" y="54864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607B1144-E629-AC41-988D-9DF494D1AAB6}"/>
                </a:ext>
              </a:extLst>
            </xdr:cNvPr>
            <xdr:cNvSpPr txBox="1"/>
          </xdr:nvSpPr>
          <xdr:spPr>
            <a:xfrm>
              <a:off x="10160000" y="54864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_3^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114300</xdr:colOff>
      <xdr:row>33</xdr:row>
      <xdr:rowOff>25400</xdr:rowOff>
    </xdr:from>
    <xdr:ext cx="4445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7E827688-7D2B-384B-BFFF-2E72A2FBE85C}"/>
                </a:ext>
              </a:extLst>
            </xdr:cNvPr>
            <xdr:cNvSpPr txBox="1"/>
          </xdr:nvSpPr>
          <xdr:spPr>
            <a:xfrm>
              <a:off x="10147300" y="69342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7E827688-7D2B-384B-BFFF-2E72A2FBE85C}"/>
                </a:ext>
              </a:extLst>
            </xdr:cNvPr>
            <xdr:cNvSpPr txBox="1"/>
          </xdr:nvSpPr>
          <xdr:spPr>
            <a:xfrm>
              <a:off x="10147300" y="69342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</a:t>
              </a:r>
              <a:r>
                <a:rPr lang="en-GB" sz="1200" b="0" i="0">
                  <a:latin typeface="Cambria Math" panose="02040503050406030204" pitchFamily="18" charset="0"/>
                </a:rPr>
                <a:t>4^2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101600</xdr:colOff>
      <xdr:row>36</xdr:row>
      <xdr:rowOff>38100</xdr:rowOff>
    </xdr:from>
    <xdr:ext cx="4445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A5C9656F-74DF-4C44-B6DF-ADE4ED247605}"/>
                </a:ext>
              </a:extLst>
            </xdr:cNvPr>
            <xdr:cNvSpPr txBox="1"/>
          </xdr:nvSpPr>
          <xdr:spPr>
            <a:xfrm>
              <a:off x="10134600" y="75311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7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A5C9656F-74DF-4C44-B6DF-ADE4ED247605}"/>
                </a:ext>
              </a:extLst>
            </xdr:cNvPr>
            <xdr:cNvSpPr txBox="1"/>
          </xdr:nvSpPr>
          <xdr:spPr>
            <a:xfrm>
              <a:off x="10134600" y="75311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_7^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88900</xdr:colOff>
      <xdr:row>37</xdr:row>
      <xdr:rowOff>25400</xdr:rowOff>
    </xdr:from>
    <xdr:ext cx="4445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4E07508F-A595-2D4A-A6A3-DD0682764D7D}"/>
                </a:ext>
              </a:extLst>
            </xdr:cNvPr>
            <xdr:cNvSpPr txBox="1"/>
          </xdr:nvSpPr>
          <xdr:spPr>
            <a:xfrm>
              <a:off x="10121900" y="77216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ru-RU" sz="1200" b="0" i="1">
                            <a:latin typeface="Cambria Math" panose="02040503050406030204" pitchFamily="18" charset="0"/>
                          </a:rPr>
                          <m:t>8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4E07508F-A595-2D4A-A6A3-DD0682764D7D}"/>
                </a:ext>
              </a:extLst>
            </xdr:cNvPr>
            <xdr:cNvSpPr txBox="1"/>
          </xdr:nvSpPr>
          <xdr:spPr>
            <a:xfrm>
              <a:off x="10121900" y="77216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_8^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101600</xdr:colOff>
      <xdr:row>34</xdr:row>
      <xdr:rowOff>12700</xdr:rowOff>
    </xdr:from>
    <xdr:ext cx="4445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5C0AF5A6-A68E-A54E-BABE-6D0C22722258}"/>
                </a:ext>
              </a:extLst>
            </xdr:cNvPr>
            <xdr:cNvSpPr txBox="1"/>
          </xdr:nvSpPr>
          <xdr:spPr>
            <a:xfrm>
              <a:off x="10134600" y="70993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5C0AF5A6-A68E-A54E-BABE-6D0C22722258}"/>
                </a:ext>
              </a:extLst>
            </xdr:cNvPr>
            <xdr:cNvSpPr txBox="1"/>
          </xdr:nvSpPr>
          <xdr:spPr>
            <a:xfrm>
              <a:off x="10134600" y="70993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</a:t>
              </a:r>
              <a:r>
                <a:rPr lang="en-GB" sz="1200" b="0" i="0">
                  <a:latin typeface="Cambria Math" panose="02040503050406030204" pitchFamily="18" charset="0"/>
                </a:rPr>
                <a:t>5</a:t>
              </a:r>
              <a:r>
                <a:rPr lang="ru-RU" sz="1200" b="0" i="0">
                  <a:latin typeface="Cambria Math" panose="02040503050406030204" pitchFamily="18" charset="0"/>
                </a:rPr>
                <a:t>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101600</xdr:colOff>
      <xdr:row>35</xdr:row>
      <xdr:rowOff>38100</xdr:rowOff>
    </xdr:from>
    <xdr:ext cx="444500" cy="2667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3C06547B-9288-B04D-9EBF-B24D982A754F}"/>
                </a:ext>
              </a:extLst>
            </xdr:cNvPr>
            <xdr:cNvSpPr txBox="1"/>
          </xdr:nvSpPr>
          <xdr:spPr>
            <a:xfrm>
              <a:off x="10134600" y="73279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2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6</m:t>
                        </m:r>
                      </m:sub>
                      <m:sup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500"/>
            </a:p>
          </xdr:txBody>
        </xdr:sp>
      </mc:Choice>
      <mc:Fallback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3C06547B-9288-B04D-9EBF-B24D982A754F}"/>
                </a:ext>
              </a:extLst>
            </xdr:cNvPr>
            <xdr:cNvSpPr txBox="1"/>
          </xdr:nvSpPr>
          <xdr:spPr>
            <a:xfrm>
              <a:off x="10134600" y="7327900"/>
              <a:ext cx="44450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</a:t>
              </a:r>
              <a:r>
                <a:rPr lang="ru-RU" sz="1200" b="0" i="0">
                  <a:latin typeface="Cambria Math" panose="02040503050406030204" pitchFamily="18" charset="0"/>
                </a:rPr>
                <a:t>_</a:t>
              </a:r>
              <a:r>
                <a:rPr lang="en-GB" sz="1200" b="0" i="0">
                  <a:latin typeface="Cambria Math" panose="02040503050406030204" pitchFamily="18" charset="0"/>
                </a:rPr>
                <a:t>6</a:t>
              </a:r>
              <a:r>
                <a:rPr lang="ru-RU" sz="1200" b="0" i="0">
                  <a:latin typeface="Cambria Math" panose="02040503050406030204" pitchFamily="18" charset="0"/>
                </a:rPr>
                <a:t>^</a:t>
              </a:r>
              <a:r>
                <a:rPr lang="en-GB" sz="12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146050</xdr:colOff>
      <xdr:row>8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F5AED7C-0ED9-E645-81E3-D1228E256B81}"/>
                </a:ext>
              </a:extLst>
            </xdr:cNvPr>
            <xdr:cNvSpPr txBox="1"/>
          </xdr:nvSpPr>
          <xdr:spPr>
            <a:xfrm>
              <a:off x="971550" y="10541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F5AED7C-0ED9-E645-81E3-D1228E256B81}"/>
                </a:ext>
              </a:extLst>
            </xdr:cNvPr>
            <xdr:cNvSpPr txBox="1"/>
          </xdr:nvSpPr>
          <xdr:spPr>
            <a:xfrm>
              <a:off x="971550" y="10541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9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9BE754D-6501-2A48-9F7B-711680BD70D8}"/>
                </a:ext>
              </a:extLst>
            </xdr:cNvPr>
            <xdr:cNvSpPr txBox="1"/>
          </xdr:nvSpPr>
          <xdr:spPr>
            <a:xfrm>
              <a:off x="971550" y="1295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9BE754D-6501-2A48-9F7B-711680BD70D8}"/>
                </a:ext>
              </a:extLst>
            </xdr:cNvPr>
            <xdr:cNvSpPr txBox="1"/>
          </xdr:nvSpPr>
          <xdr:spPr>
            <a:xfrm>
              <a:off x="971550" y="1295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9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3B92239-4D6D-5247-977F-C3BE13D6FBDC}"/>
                </a:ext>
              </a:extLst>
            </xdr:cNvPr>
            <xdr:cNvSpPr txBox="1"/>
          </xdr:nvSpPr>
          <xdr:spPr>
            <a:xfrm>
              <a:off x="971550" y="14414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3B92239-4D6D-5247-977F-C3BE13D6FBDC}"/>
                </a:ext>
              </a:extLst>
            </xdr:cNvPr>
            <xdr:cNvSpPr txBox="1"/>
          </xdr:nvSpPr>
          <xdr:spPr>
            <a:xfrm>
              <a:off x="971550" y="14414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171450</xdr:colOff>
      <xdr:row>12</xdr:row>
      <xdr:rowOff>177800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D92BD55-21D2-1E4A-9376-C1E88969C370}"/>
                </a:ext>
              </a:extLst>
            </xdr:cNvPr>
            <xdr:cNvSpPr txBox="1"/>
          </xdr:nvSpPr>
          <xdr:spPr>
            <a:xfrm>
              <a:off x="996950" y="2692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D92BD55-21D2-1E4A-9376-C1E88969C370}"/>
                </a:ext>
              </a:extLst>
            </xdr:cNvPr>
            <xdr:cNvSpPr txBox="1"/>
          </xdr:nvSpPr>
          <xdr:spPr>
            <a:xfrm>
              <a:off x="996950" y="2692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2596292-928B-EF44-A5E2-4EE0E167F8EF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2596292-928B-EF44-A5E2-4EE0E167F8EF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FE709B3-5FFA-364A-9A7A-67620F33B1AB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FE709B3-5FFA-364A-9A7A-67620F33B1AB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12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F4720A4-4A82-1D44-A2ED-A60BFAF661D2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F4720A4-4A82-1D44-A2ED-A60BFAF661D2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12</xdr:col>
      <xdr:colOff>146050</xdr:colOff>
      <xdr:row>16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0E8E24E-E30D-1C40-BCEB-4C57D87C6054}"/>
                </a:ext>
              </a:extLst>
            </xdr:cNvPr>
            <xdr:cNvSpPr txBox="1"/>
          </xdr:nvSpPr>
          <xdr:spPr>
            <a:xfrm>
              <a:off x="971550" y="27178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0E8E24E-E30D-1C40-BCEB-4C57D87C6054}"/>
                </a:ext>
              </a:extLst>
            </xdr:cNvPr>
            <xdr:cNvSpPr txBox="1"/>
          </xdr:nvSpPr>
          <xdr:spPr>
            <a:xfrm>
              <a:off x="971550" y="27178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DAF4E2-BA60-C241-8602-461770E06899}"/>
                </a:ext>
              </a:extLst>
            </xdr:cNvPr>
            <xdr:cNvSpPr txBox="1"/>
          </xdr:nvSpPr>
          <xdr:spPr>
            <a:xfrm>
              <a:off x="6750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DAF4E2-BA60-C241-8602-461770E06899}"/>
                </a:ext>
              </a:extLst>
            </xdr:cNvPr>
            <xdr:cNvSpPr txBox="1"/>
          </xdr:nvSpPr>
          <xdr:spPr>
            <a:xfrm>
              <a:off x="6750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FEC98AD-9E10-AF42-80FC-308838B4AD07}"/>
                </a:ext>
              </a:extLst>
            </xdr:cNvPr>
            <xdr:cNvSpPr txBox="1"/>
          </xdr:nvSpPr>
          <xdr:spPr>
            <a:xfrm>
              <a:off x="6750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9FEC98AD-9E10-AF42-80FC-308838B4AD07}"/>
                </a:ext>
              </a:extLst>
            </xdr:cNvPr>
            <xdr:cNvSpPr txBox="1"/>
          </xdr:nvSpPr>
          <xdr:spPr>
            <a:xfrm>
              <a:off x="6750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12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191DC95E-D817-EE4A-8223-3B1B586DA147}"/>
                </a:ext>
              </a:extLst>
            </xdr:cNvPr>
            <xdr:cNvSpPr txBox="1"/>
          </xdr:nvSpPr>
          <xdr:spPr>
            <a:xfrm>
              <a:off x="6750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191DC95E-D817-EE4A-8223-3B1B586DA147}"/>
                </a:ext>
              </a:extLst>
            </xdr:cNvPr>
            <xdr:cNvSpPr txBox="1"/>
          </xdr:nvSpPr>
          <xdr:spPr>
            <a:xfrm>
              <a:off x="6750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16</xdr:col>
      <xdr:colOff>146050</xdr:colOff>
      <xdr:row>16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C384F442-1BD1-0643-B6A0-D704FE0C7C4A}"/>
                </a:ext>
              </a:extLst>
            </xdr:cNvPr>
            <xdr:cNvSpPr txBox="1"/>
          </xdr:nvSpPr>
          <xdr:spPr>
            <a:xfrm>
              <a:off x="6750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C384F442-1BD1-0643-B6A0-D704FE0C7C4A}"/>
                </a:ext>
              </a:extLst>
            </xdr:cNvPr>
            <xdr:cNvSpPr txBox="1"/>
          </xdr:nvSpPr>
          <xdr:spPr>
            <a:xfrm>
              <a:off x="6750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28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EF23FE41-779C-7C42-B750-B86DFD244AB4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EF23FE41-779C-7C42-B750-B86DFD244AB4}"/>
                </a:ext>
              </a:extLst>
            </xdr:cNvPr>
            <xdr:cNvSpPr txBox="1"/>
          </xdr:nvSpPr>
          <xdr:spPr>
            <a:xfrm>
              <a:off x="971550" y="1676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29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EF6A8B-E589-994B-B0B8-AF170978CF41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EF6A8B-E589-994B-B0B8-AF170978CF41}"/>
                </a:ext>
              </a:extLst>
            </xdr:cNvPr>
            <xdr:cNvSpPr txBox="1"/>
          </xdr:nvSpPr>
          <xdr:spPr>
            <a:xfrm>
              <a:off x="971550" y="19177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29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80BBBE15-C2B6-134A-A2C2-53C21E096C35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80BBBE15-C2B6-134A-A2C2-53C21E096C35}"/>
                </a:ext>
              </a:extLst>
            </xdr:cNvPr>
            <xdr:cNvSpPr txBox="1"/>
          </xdr:nvSpPr>
          <xdr:spPr>
            <a:xfrm>
              <a:off x="971550" y="20637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146050</xdr:colOff>
      <xdr:row>33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3D3FF5AE-546E-C64F-8C27-2500D51B3001}"/>
                </a:ext>
              </a:extLst>
            </xdr:cNvPr>
            <xdr:cNvSpPr txBox="1"/>
          </xdr:nvSpPr>
          <xdr:spPr>
            <a:xfrm>
              <a:off x="971550" y="27178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3D3FF5AE-546E-C64F-8C27-2500D51B3001}"/>
                </a:ext>
              </a:extLst>
            </xdr:cNvPr>
            <xdr:cNvSpPr txBox="1"/>
          </xdr:nvSpPr>
          <xdr:spPr>
            <a:xfrm>
              <a:off x="971550" y="27178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31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D3ACE3C-D728-B042-AFFC-E64358B6441D}"/>
                </a:ext>
              </a:extLst>
            </xdr:cNvPr>
            <xdr:cNvSpPr txBox="1"/>
          </xdr:nvSpPr>
          <xdr:spPr>
            <a:xfrm>
              <a:off x="6750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D3ACE3C-D728-B042-AFFC-E64358B6441D}"/>
                </a:ext>
              </a:extLst>
            </xdr:cNvPr>
            <xdr:cNvSpPr txBox="1"/>
          </xdr:nvSpPr>
          <xdr:spPr>
            <a:xfrm>
              <a:off x="6750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32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BE91CDE3-6996-1745-8425-4501473D2865}"/>
                </a:ext>
              </a:extLst>
            </xdr:cNvPr>
            <xdr:cNvSpPr txBox="1"/>
          </xdr:nvSpPr>
          <xdr:spPr>
            <a:xfrm>
              <a:off x="6750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BE91CDE3-6996-1745-8425-4501473D2865}"/>
                </a:ext>
              </a:extLst>
            </xdr:cNvPr>
            <xdr:cNvSpPr txBox="1"/>
          </xdr:nvSpPr>
          <xdr:spPr>
            <a:xfrm>
              <a:off x="6750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12</xdr:col>
      <xdr:colOff>146050</xdr:colOff>
      <xdr:row>32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7F52E09D-4356-3A49-A2B1-57D9AD53C83A}"/>
                </a:ext>
              </a:extLst>
            </xdr:cNvPr>
            <xdr:cNvSpPr txBox="1"/>
          </xdr:nvSpPr>
          <xdr:spPr>
            <a:xfrm>
              <a:off x="6750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7F52E09D-4356-3A49-A2B1-57D9AD53C83A}"/>
                </a:ext>
              </a:extLst>
            </xdr:cNvPr>
            <xdr:cNvSpPr txBox="1"/>
          </xdr:nvSpPr>
          <xdr:spPr>
            <a:xfrm>
              <a:off x="6750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12</xdr:col>
      <xdr:colOff>146050</xdr:colOff>
      <xdr:row>36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3C5498D-DDE5-D949-820D-B0B490ECCF7F}"/>
                </a:ext>
              </a:extLst>
            </xdr:cNvPr>
            <xdr:cNvSpPr txBox="1"/>
          </xdr:nvSpPr>
          <xdr:spPr>
            <a:xfrm>
              <a:off x="6750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33C5498D-DDE5-D949-820D-B0B490ECCF7F}"/>
                </a:ext>
              </a:extLst>
            </xdr:cNvPr>
            <xdr:cNvSpPr txBox="1"/>
          </xdr:nvSpPr>
          <xdr:spPr>
            <a:xfrm>
              <a:off x="6750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31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3A3483CB-266A-014B-B193-3E4616E252E6}"/>
                </a:ext>
              </a:extLst>
            </xdr:cNvPr>
            <xdr:cNvSpPr txBox="1"/>
          </xdr:nvSpPr>
          <xdr:spPr>
            <a:xfrm>
              <a:off x="10052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3A3483CB-266A-014B-B193-3E4616E252E6}"/>
                </a:ext>
              </a:extLst>
            </xdr:cNvPr>
            <xdr:cNvSpPr txBox="1"/>
          </xdr:nvSpPr>
          <xdr:spPr>
            <a:xfrm>
              <a:off x="10052050" y="23114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32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18A1190-1BC8-244E-B6F0-F72DD8DFB9CC}"/>
                </a:ext>
              </a:extLst>
            </xdr:cNvPr>
            <xdr:cNvSpPr txBox="1"/>
          </xdr:nvSpPr>
          <xdr:spPr>
            <a:xfrm>
              <a:off x="10052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18A1190-1BC8-244E-B6F0-F72DD8DFB9CC}"/>
                </a:ext>
              </a:extLst>
            </xdr:cNvPr>
            <xdr:cNvSpPr txBox="1"/>
          </xdr:nvSpPr>
          <xdr:spPr>
            <a:xfrm>
              <a:off x="10052050" y="2540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16</xdr:col>
      <xdr:colOff>146050</xdr:colOff>
      <xdr:row>32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CDCE1E93-D359-7C49-91D0-799E76B7EC4E}"/>
                </a:ext>
              </a:extLst>
            </xdr:cNvPr>
            <xdr:cNvSpPr txBox="1"/>
          </xdr:nvSpPr>
          <xdr:spPr>
            <a:xfrm>
              <a:off x="10052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CDCE1E93-D359-7C49-91D0-799E76B7EC4E}"/>
                </a:ext>
              </a:extLst>
            </xdr:cNvPr>
            <xdr:cNvSpPr txBox="1"/>
          </xdr:nvSpPr>
          <xdr:spPr>
            <a:xfrm>
              <a:off x="10052050" y="26860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16</xdr:col>
      <xdr:colOff>146050</xdr:colOff>
      <xdr:row>36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2A77D264-F3C4-3043-A200-00E7C1C0B143}"/>
                </a:ext>
              </a:extLst>
            </xdr:cNvPr>
            <xdr:cNvSpPr txBox="1"/>
          </xdr:nvSpPr>
          <xdr:spPr>
            <a:xfrm>
              <a:off x="10052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2A77D264-F3C4-3043-A200-00E7C1C0B143}"/>
                </a:ext>
              </a:extLst>
            </xdr:cNvPr>
            <xdr:cNvSpPr txBox="1"/>
          </xdr:nvSpPr>
          <xdr:spPr>
            <a:xfrm>
              <a:off x="10052050" y="33274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47</xdr:row>
      <xdr:rowOff>1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D581D653-24AE-964F-B542-A444EC54DECA}"/>
                </a:ext>
              </a:extLst>
            </xdr:cNvPr>
            <xdr:cNvSpPr txBox="1"/>
          </xdr:nvSpPr>
          <xdr:spPr>
            <a:xfrm>
              <a:off x="971550" y="58166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D581D653-24AE-964F-B542-A444EC54DECA}"/>
                </a:ext>
              </a:extLst>
            </xdr:cNvPr>
            <xdr:cNvSpPr txBox="1"/>
          </xdr:nvSpPr>
          <xdr:spPr>
            <a:xfrm>
              <a:off x="971550" y="5816601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𝑏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48</xdr:row>
      <xdr:rowOff>25400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79FF14CF-FE1D-2B43-8CBB-456F3931D30D}"/>
                </a:ext>
              </a:extLst>
            </xdr:cNvPr>
            <xdr:cNvSpPr txBox="1"/>
          </xdr:nvSpPr>
          <xdr:spPr>
            <a:xfrm>
              <a:off x="971550" y="60579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̂"/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</m:acc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79FF14CF-FE1D-2B43-8CBB-456F3931D30D}"/>
                </a:ext>
              </a:extLst>
            </xdr:cNvPr>
            <xdr:cNvSpPr txBox="1"/>
          </xdr:nvSpPr>
          <xdr:spPr>
            <a:xfrm>
              <a:off x="971550" y="60579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𝑎</a:t>
              </a:r>
              <a:r>
                <a:rPr lang="ru-RU" sz="1500" b="0" i="0">
                  <a:latin typeface="Cambria Math" panose="02040503050406030204" pitchFamily="18" charset="0"/>
                </a:rPr>
                <a:t> ̂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146050</xdr:colOff>
      <xdr:row>48</xdr:row>
      <xdr:rowOff>171450</xdr:rowOff>
    </xdr:from>
    <xdr:ext cx="560603" cy="5961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A7418EF4-2641-FF4A-846A-DB58BAF492CF}"/>
                </a:ext>
              </a:extLst>
            </xdr:cNvPr>
            <xdr:cNvSpPr txBox="1"/>
          </xdr:nvSpPr>
          <xdr:spPr>
            <a:xfrm>
              <a:off x="971550" y="62039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ru-RU" sz="16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bSup>
                          <m:sSubSupPr>
                            <m:ctrlPr>
                              <a:rPr lang="ru-RU" sz="16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  <m:sup>
                            <m:r>
                              <a:rPr lang="en-GB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ru-RU" sz="16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A7418EF4-2641-FF4A-846A-DB58BAF492CF}"/>
                </a:ext>
              </a:extLst>
            </xdr:cNvPr>
            <xdr:cNvSpPr txBox="1"/>
          </xdr:nvSpPr>
          <xdr:spPr>
            <a:xfrm>
              <a:off x="971550" y="6203950"/>
              <a:ext cx="560603" cy="5961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ru-RU" sz="1600" i="0">
                  <a:latin typeface="Cambria Math" panose="02040503050406030204" pitchFamily="18" charset="0"/>
                </a:rPr>
                <a:t>∑▒</a:t>
              </a:r>
              <a:r>
                <a:rPr lang="en-GB" sz="1600" b="0" i="0">
                  <a:latin typeface="Cambria Math" panose="02040503050406030204" pitchFamily="18" charset="0"/>
                </a:rPr>
                <a:t>𝑒</a:t>
              </a:r>
              <a:r>
                <a:rPr lang="ru-RU" sz="1600" b="0" i="0">
                  <a:latin typeface="Cambria Math" panose="02040503050406030204" pitchFamily="18" charset="0"/>
                </a:rPr>
                <a:t>_</a:t>
              </a:r>
              <a:r>
                <a:rPr lang="en-GB" sz="1600" b="0" i="0">
                  <a:latin typeface="Cambria Math" panose="02040503050406030204" pitchFamily="18" charset="0"/>
                </a:rPr>
                <a:t>𝑡</a:t>
              </a:r>
              <a:r>
                <a:rPr lang="ru-RU" sz="1600" b="0" i="0">
                  <a:latin typeface="Cambria Math" panose="02040503050406030204" pitchFamily="18" charset="0"/>
                </a:rPr>
                <a:t>^</a:t>
              </a:r>
              <a:r>
                <a:rPr lang="en-GB" sz="1600" b="0" i="0">
                  <a:latin typeface="Cambria Math" panose="02040503050406030204" pitchFamily="18" charset="0"/>
                </a:rPr>
                <a:t>2</a:t>
              </a:r>
              <a:r>
                <a:rPr lang="ru-RU" sz="1600" b="0" i="0">
                  <a:latin typeface="Cambria Math" panose="02040503050406030204" pitchFamily="18" charset="0"/>
                </a:rPr>
                <a:t> </a:t>
              </a:r>
              <a:endParaRPr lang="ru-RU" sz="1600"/>
            </a:p>
          </xdr:txBody>
        </xdr:sp>
      </mc:Fallback>
    </mc:AlternateContent>
    <xdr:clientData/>
  </xdr:oneCellAnchor>
  <xdr:oneCellAnchor>
    <xdr:from>
      <xdr:col>1</xdr:col>
      <xdr:colOff>146050</xdr:colOff>
      <xdr:row>52</xdr:row>
      <xdr:rowOff>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D6857B83-8673-DF4D-910A-77C07B395251}"/>
                </a:ext>
              </a:extLst>
            </xdr:cNvPr>
            <xdr:cNvSpPr txBox="1"/>
          </xdr:nvSpPr>
          <xdr:spPr>
            <a:xfrm>
              <a:off x="971550" y="6858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ru-RU" sz="15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D6857B83-8673-DF4D-910A-77C07B395251}"/>
                </a:ext>
              </a:extLst>
            </xdr:cNvPr>
            <xdr:cNvSpPr txBox="1"/>
          </xdr:nvSpPr>
          <xdr:spPr>
            <a:xfrm>
              <a:off x="971550" y="68580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GB" sz="1500" b="0" i="0">
                  <a:latin typeface="Cambria Math" panose="02040503050406030204" pitchFamily="18" charset="0"/>
                </a:rPr>
                <a:t>𝑠</a:t>
              </a:r>
              <a:r>
                <a:rPr lang="ru-RU" sz="1500" b="0" i="0">
                  <a:latin typeface="Cambria Math" panose="02040503050406030204" pitchFamily="18" charset="0"/>
                </a:rPr>
                <a:t>^</a:t>
              </a:r>
              <a:r>
                <a:rPr lang="en-GB" sz="1500" b="0" i="0">
                  <a:latin typeface="Cambria Math" panose="02040503050406030204" pitchFamily="18" charset="0"/>
                </a:rPr>
                <a:t>2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215900</xdr:colOff>
      <xdr:row>8</xdr:row>
      <xdr:rowOff>203200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20EFACD-0E4B-7C4E-9415-6EB239351DC4}"/>
                </a:ext>
              </a:extLst>
            </xdr:cNvPr>
            <xdr:cNvSpPr txBox="1"/>
          </xdr:nvSpPr>
          <xdr:spPr>
            <a:xfrm>
              <a:off x="4343400" y="1879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20EFACD-0E4B-7C4E-9415-6EB239351DC4}"/>
                </a:ext>
              </a:extLst>
            </xdr:cNvPr>
            <xdr:cNvSpPr txBox="1"/>
          </xdr:nvSpPr>
          <xdr:spPr>
            <a:xfrm>
              <a:off x="4343400" y="1879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𝑏_0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9</xdr:row>
      <xdr:rowOff>190500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67520E59-D952-3C49-A303-221940182CC3}"/>
                </a:ext>
              </a:extLst>
            </xdr:cNvPr>
            <xdr:cNvSpPr txBox="1"/>
          </xdr:nvSpPr>
          <xdr:spPr>
            <a:xfrm>
              <a:off x="4356100" y="20828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67520E59-D952-3C49-A303-221940182CC3}"/>
                </a:ext>
              </a:extLst>
            </xdr:cNvPr>
            <xdr:cNvSpPr txBox="1"/>
          </xdr:nvSpPr>
          <xdr:spPr>
            <a:xfrm>
              <a:off x="4356100" y="20828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𝑎_0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4</xdr:col>
      <xdr:colOff>635000</xdr:colOff>
      <xdr:row>13</xdr:row>
      <xdr:rowOff>190500</xdr:rowOff>
    </xdr:from>
    <xdr:ext cx="889000" cy="254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747E040C-415C-9A48-B51F-32091067F6E5}"/>
                </a:ext>
              </a:extLst>
            </xdr:cNvPr>
            <xdr:cNvSpPr txBox="1"/>
          </xdr:nvSpPr>
          <xdr:spPr>
            <a:xfrm>
              <a:off x="3937000" y="29083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:</m:t>
                    </m:r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𝑎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747E040C-415C-9A48-B51F-32091067F6E5}"/>
                </a:ext>
              </a:extLst>
            </xdr:cNvPr>
            <xdr:cNvSpPr txBox="1"/>
          </xdr:nvSpPr>
          <xdr:spPr>
            <a:xfrm>
              <a:off x="3937000" y="29083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𝐻_0:𝑎_0=𝑎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4</xdr:col>
      <xdr:colOff>635000</xdr:colOff>
      <xdr:row>14</xdr:row>
      <xdr:rowOff>228600</xdr:rowOff>
    </xdr:from>
    <xdr:ext cx="889000" cy="254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D6298C73-CD5B-1744-B83D-2AFA5ED70C0D}"/>
                </a:ext>
              </a:extLst>
            </xdr:cNvPr>
            <xdr:cNvSpPr txBox="1"/>
          </xdr:nvSpPr>
          <xdr:spPr>
            <a:xfrm>
              <a:off x="3937000" y="31496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:</m:t>
                    </m:r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GB" sz="15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500" b="0" i="1"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8" name="TextBox 37">
              <a:extLst>
                <a:ext uri="{FF2B5EF4-FFF2-40B4-BE49-F238E27FC236}">
                  <a16:creationId xmlns:a16="http://schemas.microsoft.com/office/drawing/2014/main" id="{D6298C73-CD5B-1744-B83D-2AFA5ED70C0D}"/>
                </a:ext>
              </a:extLst>
            </xdr:cNvPr>
            <xdr:cNvSpPr txBox="1"/>
          </xdr:nvSpPr>
          <xdr:spPr>
            <a:xfrm>
              <a:off x="3937000" y="3149600"/>
              <a:ext cx="889000" cy="254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𝐻_0:𝑏_0=𝑏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215900</xdr:colOff>
      <xdr:row>10</xdr:row>
      <xdr:rowOff>177800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C94F5366-7BC2-2741-BD29-4C0E24A7416A}"/>
                </a:ext>
              </a:extLst>
            </xdr:cNvPr>
            <xdr:cNvSpPr txBox="1"/>
          </xdr:nvSpPr>
          <xdr:spPr>
            <a:xfrm>
              <a:off x="4343400" y="22860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39" name="TextBox 38">
              <a:extLst>
                <a:ext uri="{FF2B5EF4-FFF2-40B4-BE49-F238E27FC236}">
                  <a16:creationId xmlns:a16="http://schemas.microsoft.com/office/drawing/2014/main" id="{C94F5366-7BC2-2741-BD29-4C0E24A7416A}"/>
                </a:ext>
              </a:extLst>
            </xdr:cNvPr>
            <xdr:cNvSpPr txBox="1"/>
          </xdr:nvSpPr>
          <xdr:spPr>
            <a:xfrm>
              <a:off x="4343400" y="22860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𝑡_𝑎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12</xdr:row>
      <xdr:rowOff>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5698999C-42A9-5C40-94FE-94508A2A7F6B}"/>
                </a:ext>
              </a:extLst>
            </xdr:cNvPr>
            <xdr:cNvSpPr txBox="1"/>
          </xdr:nvSpPr>
          <xdr:spPr>
            <a:xfrm>
              <a:off x="4356100" y="2514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40" name="TextBox 39">
              <a:extLst>
                <a:ext uri="{FF2B5EF4-FFF2-40B4-BE49-F238E27FC236}">
                  <a16:creationId xmlns:a16="http://schemas.microsoft.com/office/drawing/2014/main" id="{5698999C-42A9-5C40-94FE-94508A2A7F6B}"/>
                </a:ext>
              </a:extLst>
            </xdr:cNvPr>
            <xdr:cNvSpPr txBox="1"/>
          </xdr:nvSpPr>
          <xdr:spPr>
            <a:xfrm>
              <a:off x="4356100" y="25146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𝑡_𝑏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5</xdr:col>
      <xdr:colOff>228600</xdr:colOff>
      <xdr:row>13</xdr:row>
      <xdr:rowOff>12700</xdr:rowOff>
    </xdr:from>
    <xdr:ext cx="495300" cy="215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B8C02DDE-0EFD-AF47-BBFB-11E5C1C5B2A1}"/>
                </a:ext>
              </a:extLst>
            </xdr:cNvPr>
            <xdr:cNvSpPr txBox="1"/>
          </xdr:nvSpPr>
          <xdr:spPr>
            <a:xfrm>
              <a:off x="4356100" y="27305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5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5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eqArr>
                          <m:eqArrPr>
                            <m:ctrlPr>
                              <a:rPr lang="en-GB" sz="15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GB" sz="1500" b="0" i="1">
                                <a:latin typeface="Cambria Math" panose="02040503050406030204" pitchFamily="18" charset="0"/>
                              </a:rPr>
                              <m:t>𝑘𝑝</m:t>
                            </m:r>
                          </m:e>
                          <m:e/>
                        </m:eqArr>
                      </m:sub>
                    </m:sSub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41" name="TextBox 40">
              <a:extLst>
                <a:ext uri="{FF2B5EF4-FFF2-40B4-BE49-F238E27FC236}">
                  <a16:creationId xmlns:a16="http://schemas.microsoft.com/office/drawing/2014/main" id="{B8C02DDE-0EFD-AF47-BBFB-11E5C1C5B2A1}"/>
                </a:ext>
              </a:extLst>
            </xdr:cNvPr>
            <xdr:cNvSpPr txBox="1"/>
          </xdr:nvSpPr>
          <xdr:spPr>
            <a:xfrm>
              <a:off x="4356100" y="2730500"/>
              <a:ext cx="495300" cy="215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</a:rPr>
                <a:t>𝑡_█(𝑘𝑝@)</a:t>
              </a:r>
              <a:endParaRPr lang="ru-RU" sz="1500"/>
            </a:p>
          </xdr:txBody>
        </xdr:sp>
      </mc:Fallback>
    </mc:AlternateContent>
    <xdr:clientData/>
  </xdr:oneCellAnchor>
  <xdr:oneCellAnchor>
    <xdr:from>
      <xdr:col>1</xdr:col>
      <xdr:colOff>228600</xdr:colOff>
      <xdr:row>16</xdr:row>
      <xdr:rowOff>12700</xdr:rowOff>
    </xdr:from>
    <xdr:ext cx="361950" cy="215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827875BD-16A5-3F49-9133-C2089CA29993}"/>
                </a:ext>
              </a:extLst>
            </xdr:cNvPr>
            <xdr:cNvSpPr txBox="1"/>
          </xdr:nvSpPr>
          <xdr:spPr>
            <a:xfrm>
              <a:off x="1054100" y="34163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5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</m:oMath>
                </m:oMathPara>
              </a14:m>
              <a:endParaRPr lang="ru-RU" sz="1500"/>
            </a:p>
          </xdr:txBody>
        </xdr:sp>
      </mc:Choice>
      <mc:Fallback xmlns=""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827875BD-16A5-3F49-9133-C2089CA29993}"/>
                </a:ext>
              </a:extLst>
            </xdr:cNvPr>
            <xdr:cNvSpPr txBox="1"/>
          </xdr:nvSpPr>
          <xdr:spPr>
            <a:xfrm>
              <a:off x="1054100" y="3416300"/>
              <a:ext cx="361950" cy="215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5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</a:t>
              </a:r>
              <a:endParaRPr lang="ru-RU" sz="15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9ECF-C0AF-4C4F-86F7-577E9721960E}">
  <dimension ref="B2:U38"/>
  <sheetViews>
    <sheetView tabSelected="1" topLeftCell="C10" workbookViewId="0">
      <selection activeCell="I34" sqref="I34"/>
    </sheetView>
  </sheetViews>
  <sheetFormatPr baseColWidth="10" defaultRowHeight="16" x14ac:dyDescent="0.2"/>
  <cols>
    <col min="1" max="6" width="10.83203125" style="1"/>
    <col min="7" max="7" width="12.5" style="1" customWidth="1"/>
    <col min="8" max="13" width="10.83203125" style="1"/>
    <col min="14" max="14" width="12.1640625" style="1" bestFit="1" customWidth="1"/>
    <col min="15" max="16384" width="10.83203125" style="1"/>
  </cols>
  <sheetData>
    <row r="2" spans="2:21" x14ac:dyDescent="0.2">
      <c r="B2" s="15" t="s">
        <v>6</v>
      </c>
    </row>
    <row r="4" spans="2:21" x14ac:dyDescent="0.2">
      <c r="B4" s="14" t="s">
        <v>7</v>
      </c>
      <c r="M4" s="14" t="s">
        <v>8</v>
      </c>
      <c r="O4" s="23"/>
      <c r="P4" s="23"/>
    </row>
    <row r="5" spans="2:21" ht="17" thickBot="1" x14ac:dyDescent="0.25"/>
    <row r="6" spans="2:21" ht="17" thickBot="1" x14ac:dyDescent="0.25">
      <c r="B6" s="2" t="s">
        <v>0</v>
      </c>
      <c r="C6" s="3" t="s">
        <v>2</v>
      </c>
      <c r="D6" s="3" t="s">
        <v>3</v>
      </c>
      <c r="E6" s="3" t="s">
        <v>4</v>
      </c>
      <c r="F6" s="3" t="s">
        <v>1</v>
      </c>
      <c r="G6" s="4" t="s">
        <v>5</v>
      </c>
      <c r="H6" s="26"/>
      <c r="I6" s="26"/>
      <c r="J6" s="26"/>
      <c r="K6" s="26"/>
      <c r="M6" s="16" t="s">
        <v>9</v>
      </c>
      <c r="N6" s="17">
        <v>4</v>
      </c>
      <c r="O6" s="17">
        <v>5</v>
      </c>
      <c r="P6" s="17">
        <v>8</v>
      </c>
      <c r="Q6" s="17">
        <v>11</v>
      </c>
      <c r="R6" s="17">
        <v>12</v>
      </c>
      <c r="S6" s="17">
        <v>14</v>
      </c>
      <c r="T6" s="17">
        <v>15</v>
      </c>
      <c r="U6" s="18">
        <v>18</v>
      </c>
    </row>
    <row r="7" spans="2:21" ht="17" thickBot="1" x14ac:dyDescent="0.25">
      <c r="B7" s="5">
        <v>14</v>
      </c>
      <c r="C7" s="6">
        <v>10822</v>
      </c>
      <c r="D7" s="6">
        <v>526036</v>
      </c>
      <c r="E7" s="6">
        <v>75069</v>
      </c>
      <c r="F7" s="6">
        <v>344</v>
      </c>
      <c r="G7" s="7">
        <v>2394</v>
      </c>
      <c r="H7" s="27"/>
      <c r="I7" s="27"/>
      <c r="J7" s="27"/>
      <c r="K7" s="27"/>
      <c r="M7" s="19" t="s">
        <v>10</v>
      </c>
      <c r="N7" s="20">
        <v>4</v>
      </c>
      <c r="O7" s="20">
        <v>6</v>
      </c>
      <c r="P7" s="20">
        <v>10</v>
      </c>
      <c r="Q7" s="20">
        <v>14</v>
      </c>
      <c r="R7" s="20">
        <v>13</v>
      </c>
      <c r="S7" s="20">
        <v>14</v>
      </c>
      <c r="T7" s="20">
        <v>18</v>
      </c>
      <c r="U7" s="21">
        <v>21</v>
      </c>
    </row>
    <row r="8" spans="2:21" ht="17" thickBot="1" x14ac:dyDescent="0.25"/>
    <row r="9" spans="2:21" ht="17" customHeight="1" thickBot="1" x14ac:dyDescent="0.25">
      <c r="B9" s="8"/>
      <c r="C9" s="9">
        <f>(B7*E7-F7*G7)/(B7*C7-F7*F7)</f>
        <v>6.8560834438683225</v>
      </c>
      <c r="E9" s="15" t="s">
        <v>15</v>
      </c>
      <c r="M9" s="2" t="s">
        <v>0</v>
      </c>
      <c r="N9" s="3" t="s">
        <v>2</v>
      </c>
      <c r="O9" s="3" t="s">
        <v>3</v>
      </c>
      <c r="P9" s="3" t="s">
        <v>4</v>
      </c>
      <c r="Q9" s="3" t="s">
        <v>1</v>
      </c>
      <c r="R9" s="4" t="s">
        <v>5</v>
      </c>
    </row>
    <row r="10" spans="2:21" ht="17" thickBot="1" x14ac:dyDescent="0.25">
      <c r="B10" s="10"/>
      <c r="C10" s="11">
        <f>(1/B7)*G7-(1/B7)*F7*C9</f>
        <v>2.5362353792355066</v>
      </c>
      <c r="E10" s="30"/>
      <c r="F10" s="31"/>
      <c r="G10" s="9">
        <v>7</v>
      </c>
      <c r="M10" s="5">
        <v>8</v>
      </c>
      <c r="N10" s="6">
        <f>N6*N6+O6*O6+P6*P6+Q6*Q6+R6*R6+S6*S6+T6*T6+U6*U6</f>
        <v>1115</v>
      </c>
      <c r="O10" s="6">
        <f>N7*N7+O7*O7+P7*P7+Q7*Q7+R7*R7+S7*S7+T7*T7+U7*U7</f>
        <v>1478</v>
      </c>
      <c r="P10" s="6">
        <f>N6*N7+O6*O7+P6*P7+Q6*Q7+R6*R7+S6*S7+T6*T7+U6*U7</f>
        <v>1280</v>
      </c>
      <c r="Q10" s="6">
        <f>N6+O6+P6+Q6+R6+S6+T6+U6</f>
        <v>87</v>
      </c>
      <c r="R10" s="7">
        <f>N7+O7+P7+Q7+R7+S7+T7+U7</f>
        <v>100</v>
      </c>
    </row>
    <row r="11" spans="2:21" x14ac:dyDescent="0.2">
      <c r="B11" s="47"/>
      <c r="C11" s="46">
        <f>D7-2*C10*G7-2*C9*E7+C10*C10*B7+2*C10*C9*F7+C9*C9*C7</f>
        <v>5284.9244543591049</v>
      </c>
      <c r="E11" s="10"/>
      <c r="F11" s="29"/>
      <c r="G11" s="11">
        <v>2</v>
      </c>
    </row>
    <row r="12" spans="2:21" x14ac:dyDescent="0.2">
      <c r="B12" s="47"/>
      <c r="C12" s="46"/>
      <c r="E12" s="10"/>
      <c r="F12" s="29"/>
      <c r="G12" s="11">
        <f>(C10-G11)/SQRT(C16)</f>
        <v>4.4736165750878944E-2</v>
      </c>
      <c r="M12" s="8"/>
      <c r="N12" s="9">
        <f>(M10*P10-Q10*R10)/(M10*N10-Q10*Q10)</f>
        <v>1.1398963730569949</v>
      </c>
      <c r="Q12" s="8"/>
      <c r="R12" s="9">
        <f>P10/N10</f>
        <v>1.147982062780269</v>
      </c>
    </row>
    <row r="13" spans="2:21" x14ac:dyDescent="0.2">
      <c r="B13" s="47"/>
      <c r="C13" s="46"/>
      <c r="E13" s="10"/>
      <c r="F13" s="29"/>
      <c r="G13" s="11">
        <f>(C9-G10)/SQRT(C15)</f>
        <v>-0.33381342571534417</v>
      </c>
      <c r="M13" s="10"/>
      <c r="N13" s="11">
        <f>(1/M10)*R10-(1/M10)*Q10*N12</f>
        <v>0.10362694300517994</v>
      </c>
      <c r="Q13" s="10"/>
      <c r="R13" s="11">
        <v>0</v>
      </c>
    </row>
    <row r="14" spans="2:21" x14ac:dyDescent="0.2">
      <c r="B14" s="10"/>
      <c r="C14" s="11">
        <f>C11/(B7-2)</f>
        <v>440.41037119659205</v>
      </c>
      <c r="E14" s="10"/>
      <c r="F14" s="29"/>
      <c r="G14" s="11">
        <f>_xlfn.T.INV.2T(C17,B7-2)</f>
        <v>2.1788128296672284</v>
      </c>
      <c r="M14" s="47"/>
      <c r="N14" s="46">
        <f>O10-2*N13*R10-2*N12*P10+N13*N13*M10+2*N13*N12*Q10+N12*N12*N10</f>
        <v>8.5699481865278813</v>
      </c>
      <c r="Q14" s="47"/>
      <c r="R14" s="46">
        <f>O10-2*R13*R10-2*R12*P10+R13*R13*M10+2*R13*R12*Q10+R12*R12*N10</f>
        <v>8.5829596412556839</v>
      </c>
    </row>
    <row r="15" spans="2:21" ht="19" x14ac:dyDescent="0.2">
      <c r="B15" s="28" t="s">
        <v>13</v>
      </c>
      <c r="C15" s="11">
        <f>C14/(C7-F7*F7/B7)</f>
        <v>0.18587197626770441</v>
      </c>
      <c r="E15" s="10"/>
      <c r="F15" s="29"/>
      <c r="G15" s="11" t="str">
        <f>IF(G12&lt;$G$14,"НЕ отклоняем","Отклоняем в пользу альтернативы")</f>
        <v>НЕ отклоняем</v>
      </c>
      <c r="M15" s="47"/>
      <c r="N15" s="46"/>
      <c r="Q15" s="47"/>
      <c r="R15" s="46"/>
    </row>
    <row r="16" spans="2:21" ht="19" x14ac:dyDescent="0.2">
      <c r="B16" s="28" t="s">
        <v>14</v>
      </c>
      <c r="C16" s="11">
        <f>(C14*C7)/(B7*(C7 - F7*F7/B7))</f>
        <v>143.67903765493551</v>
      </c>
      <c r="E16" s="12"/>
      <c r="F16" s="32"/>
      <c r="G16" s="13" t="str">
        <f>IF(G13&lt;$G$14,"НЕ отклоняем","Отклоняем в пользу альтернативы")</f>
        <v>НЕ отклоняем</v>
      </c>
      <c r="M16" s="47"/>
      <c r="N16" s="46"/>
      <c r="Q16" s="47"/>
      <c r="R16" s="46"/>
    </row>
    <row r="17" spans="2:21" x14ac:dyDescent="0.2">
      <c r="B17" s="12"/>
      <c r="C17" s="13">
        <v>0.05</v>
      </c>
      <c r="M17" s="12"/>
      <c r="N17" s="13">
        <f>N14/(M10-2)</f>
        <v>1.4283246977546469</v>
      </c>
      <c r="Q17" s="12"/>
      <c r="R17" s="13">
        <f>R14/(M10-2)</f>
        <v>1.4304932735426139</v>
      </c>
    </row>
    <row r="19" spans="2:21" ht="17" thickBot="1" x14ac:dyDescent="0.25"/>
    <row r="20" spans="2:21" x14ac:dyDescent="0.2">
      <c r="L20" s="35"/>
      <c r="M20" s="42"/>
      <c r="N20" s="70">
        <f>AVERAGE($N$7:$U$7)</f>
        <v>12.5</v>
      </c>
      <c r="O20" s="70">
        <f t="shared" ref="O20:U20" si="0">AVERAGE($N$7:$U$7)</f>
        <v>12.5</v>
      </c>
      <c r="P20" s="70">
        <f t="shared" si="0"/>
        <v>12.5</v>
      </c>
      <c r="Q20" s="70">
        <f t="shared" si="0"/>
        <v>12.5</v>
      </c>
      <c r="R20" s="70">
        <f t="shared" si="0"/>
        <v>12.5</v>
      </c>
      <c r="S20" s="70">
        <f t="shared" si="0"/>
        <v>12.5</v>
      </c>
      <c r="T20" s="70">
        <f t="shared" si="0"/>
        <v>12.5</v>
      </c>
      <c r="U20" s="71">
        <f t="shared" si="0"/>
        <v>12.5</v>
      </c>
    </row>
    <row r="21" spans="2:21" x14ac:dyDescent="0.2">
      <c r="L21" s="36"/>
      <c r="M21" s="43"/>
      <c r="N21" s="37">
        <f>$N$13+$N$12*N6</f>
        <v>4.6632124352331594</v>
      </c>
      <c r="O21" s="37">
        <f t="shared" ref="O21:U21" si="1">$N$13+$N$12*O6</f>
        <v>5.8031088082901547</v>
      </c>
      <c r="P21" s="37">
        <f t="shared" si="1"/>
        <v>9.2227979274611389</v>
      </c>
      <c r="Q21" s="37">
        <f t="shared" si="1"/>
        <v>12.642487046632123</v>
      </c>
      <c r="R21" s="37">
        <f t="shared" si="1"/>
        <v>13.782383419689118</v>
      </c>
      <c r="S21" s="37">
        <f t="shared" si="1"/>
        <v>16.062176165803109</v>
      </c>
      <c r="T21" s="37">
        <f t="shared" si="1"/>
        <v>17.202072538860101</v>
      </c>
      <c r="U21" s="38">
        <f t="shared" si="1"/>
        <v>20.62176165803109</v>
      </c>
    </row>
    <row r="22" spans="2:21" ht="17" thickBot="1" x14ac:dyDescent="0.25">
      <c r="L22" s="39"/>
      <c r="M22" s="44"/>
      <c r="N22" s="40">
        <f>$R$13+$R$12*N6</f>
        <v>4.5919282511210762</v>
      </c>
      <c r="O22" s="40">
        <f t="shared" ref="O22:U22" si="2">$R$13+$R$12*O6</f>
        <v>5.739910313901345</v>
      </c>
      <c r="P22" s="40">
        <f t="shared" si="2"/>
        <v>9.1838565022421523</v>
      </c>
      <c r="Q22" s="40">
        <f t="shared" si="2"/>
        <v>12.627802690582959</v>
      </c>
      <c r="R22" s="40">
        <f t="shared" si="2"/>
        <v>13.775784753363229</v>
      </c>
      <c r="S22" s="40">
        <f t="shared" si="2"/>
        <v>16.071748878923767</v>
      </c>
      <c r="T22" s="40">
        <f t="shared" si="2"/>
        <v>17.219730941704036</v>
      </c>
      <c r="U22" s="41">
        <f t="shared" si="2"/>
        <v>20.663677130044842</v>
      </c>
    </row>
    <row r="23" spans="2:21" x14ac:dyDescent="0.2">
      <c r="L23" s="63" t="s">
        <v>19</v>
      </c>
      <c r="M23" s="64"/>
      <c r="N23" s="69">
        <f>AVERAGE($N$21:$U$21)</f>
        <v>12.5</v>
      </c>
      <c r="O23" s="70">
        <f>AVERAGE($N$21:$U$21)</f>
        <v>12.5</v>
      </c>
      <c r="P23" s="70">
        <f t="shared" ref="P23:U23" si="3">AVERAGE($N$21:$U$21)</f>
        <v>12.5</v>
      </c>
      <c r="Q23" s="70">
        <f t="shared" si="3"/>
        <v>12.5</v>
      </c>
      <c r="R23" s="70">
        <f t="shared" si="3"/>
        <v>12.5</v>
      </c>
      <c r="S23" s="70">
        <f t="shared" si="3"/>
        <v>12.5</v>
      </c>
      <c r="T23" s="70">
        <f t="shared" si="3"/>
        <v>12.5</v>
      </c>
      <c r="U23" s="71">
        <f t="shared" si="3"/>
        <v>12.5</v>
      </c>
    </row>
    <row r="24" spans="2:21" x14ac:dyDescent="0.2">
      <c r="L24" s="65"/>
      <c r="M24" s="66"/>
      <c r="N24" s="72">
        <f>AVERAGE($N$22:$U$22)</f>
        <v>12.484304932735427</v>
      </c>
      <c r="O24" s="37">
        <f t="shared" ref="O24:T24" si="4">AVERAGE($N$22:$U$22)</f>
        <v>12.484304932735427</v>
      </c>
      <c r="P24" s="37">
        <f t="shared" si="4"/>
        <v>12.484304932735427</v>
      </c>
      <c r="Q24" s="37">
        <f t="shared" si="4"/>
        <v>12.484304932735427</v>
      </c>
      <c r="R24" s="37">
        <f t="shared" si="4"/>
        <v>12.484304932735427</v>
      </c>
      <c r="S24" s="37">
        <f t="shared" si="4"/>
        <v>12.484304932735427</v>
      </c>
      <c r="T24" s="37">
        <f t="shared" si="4"/>
        <v>12.484304932735427</v>
      </c>
      <c r="U24" s="38">
        <f>AVERAGE($N$22:$U$22)</f>
        <v>12.484304932735427</v>
      </c>
    </row>
    <row r="25" spans="2:21" x14ac:dyDescent="0.2">
      <c r="L25" s="65"/>
      <c r="M25" s="66"/>
      <c r="N25" s="72">
        <f>N7-N21</f>
        <v>-0.66321243523315943</v>
      </c>
      <c r="O25" s="37">
        <f t="shared" ref="O25:U25" si="5">O7-O21</f>
        <v>0.19689119170984526</v>
      </c>
      <c r="P25" s="37">
        <f t="shared" si="5"/>
        <v>0.77720207253886109</v>
      </c>
      <c r="Q25" s="37">
        <f t="shared" si="5"/>
        <v>1.3575129533678769</v>
      </c>
      <c r="R25" s="37">
        <f t="shared" si="5"/>
        <v>-0.7823834196891184</v>
      </c>
      <c r="S25" s="37">
        <f t="shared" si="5"/>
        <v>-2.062176165803109</v>
      </c>
      <c r="T25" s="37">
        <f t="shared" si="5"/>
        <v>0.79792746113989921</v>
      </c>
      <c r="U25" s="38">
        <f t="shared" si="5"/>
        <v>0.37823834196890971</v>
      </c>
    </row>
    <row r="26" spans="2:21" x14ac:dyDescent="0.2">
      <c r="L26" s="65"/>
      <c r="M26" s="66"/>
      <c r="N26" s="72">
        <f>N7-N22</f>
        <v>-0.59192825112107617</v>
      </c>
      <c r="O26" s="37">
        <f t="shared" ref="O26:U26" si="6">O7-O22</f>
        <v>0.26008968609865502</v>
      </c>
      <c r="P26" s="37">
        <f t="shared" si="6"/>
        <v>0.81614349775784767</v>
      </c>
      <c r="Q26" s="37">
        <f t="shared" si="6"/>
        <v>1.3721973094170412</v>
      </c>
      <c r="R26" s="37">
        <f t="shared" si="6"/>
        <v>-0.77578475336322938</v>
      </c>
      <c r="S26" s="37">
        <f t="shared" si="6"/>
        <v>-2.071748878923767</v>
      </c>
      <c r="T26" s="37">
        <f t="shared" si="6"/>
        <v>0.78026905829596416</v>
      </c>
      <c r="U26" s="38">
        <f t="shared" si="6"/>
        <v>0.3363228699551577</v>
      </c>
    </row>
    <row r="27" spans="2:21" x14ac:dyDescent="0.2">
      <c r="L27" s="65"/>
      <c r="M27" s="66"/>
      <c r="N27" s="73">
        <f>AVERAGE($N$25:$U$25)</f>
        <v>6.6613381477509392E-16</v>
      </c>
      <c r="O27" s="45">
        <f t="shared" ref="O27:U27" si="7">AVERAGE($N$25:$U$25)</f>
        <v>6.6613381477509392E-16</v>
      </c>
      <c r="P27" s="45">
        <f t="shared" si="7"/>
        <v>6.6613381477509392E-16</v>
      </c>
      <c r="Q27" s="45">
        <f t="shared" si="7"/>
        <v>6.6613381477509392E-16</v>
      </c>
      <c r="R27" s="45">
        <f t="shared" si="7"/>
        <v>6.6613381477509392E-16</v>
      </c>
      <c r="S27" s="45">
        <f t="shared" si="7"/>
        <v>6.6613381477509392E-16</v>
      </c>
      <c r="T27" s="45">
        <f t="shared" si="7"/>
        <v>6.6613381477509392E-16</v>
      </c>
      <c r="U27" s="74">
        <f t="shared" si="7"/>
        <v>6.6613381477509392E-16</v>
      </c>
    </row>
    <row r="28" spans="2:21" ht="17" thickBot="1" x14ac:dyDescent="0.25">
      <c r="L28" s="67"/>
      <c r="M28" s="68"/>
      <c r="N28" s="75">
        <f>AVERAGE($N$26:$U$26)</f>
        <v>1.5695067264574147E-2</v>
      </c>
      <c r="O28" s="40">
        <f t="shared" ref="O28:U28" si="8">AVERAGE($N$26:$U$26)</f>
        <v>1.5695067264574147E-2</v>
      </c>
      <c r="P28" s="40">
        <f t="shared" si="8"/>
        <v>1.5695067264574147E-2</v>
      </c>
      <c r="Q28" s="40">
        <f t="shared" si="8"/>
        <v>1.5695067264574147E-2</v>
      </c>
      <c r="R28" s="40">
        <f t="shared" si="8"/>
        <v>1.5695067264574147E-2</v>
      </c>
      <c r="S28" s="40">
        <f t="shared" si="8"/>
        <v>1.5695067264574147E-2</v>
      </c>
      <c r="T28" s="40">
        <f t="shared" si="8"/>
        <v>1.5695067264574147E-2</v>
      </c>
      <c r="U28" s="41">
        <f t="shared" si="8"/>
        <v>1.5695067264574147E-2</v>
      </c>
    </row>
    <row r="29" spans="2:21" ht="17" thickBot="1" x14ac:dyDescent="0.25">
      <c r="N29" s="33"/>
      <c r="O29" s="33"/>
      <c r="P29" s="33"/>
      <c r="Q29" s="33"/>
      <c r="R29" s="33"/>
      <c r="S29" s="33"/>
      <c r="T29" s="33"/>
      <c r="U29" s="33"/>
    </row>
    <row r="30" spans="2:21" ht="20" thickBot="1" x14ac:dyDescent="0.3">
      <c r="J30" s="51" t="s">
        <v>18</v>
      </c>
      <c r="M30" s="50"/>
      <c r="N30" s="48" t="s">
        <v>16</v>
      </c>
      <c r="O30" s="49" t="s">
        <v>17</v>
      </c>
      <c r="P30" s="33"/>
      <c r="Q30" s="33"/>
      <c r="R30" s="33"/>
      <c r="S30" s="33"/>
      <c r="T30" s="33"/>
      <c r="U30" s="33"/>
    </row>
    <row r="31" spans="2:21" ht="20" customHeight="1" x14ac:dyDescent="0.2">
      <c r="M31" s="52"/>
      <c r="N31" s="53">
        <f>1 - SUMXMY2(N7:U7,N21:U21)/SUMXMY2(N7:U7,N20:U20)</f>
        <v>0.96241250795382238</v>
      </c>
      <c r="O31" s="54">
        <f>1 - SUMXMY2(N7:U7,N22:U22)/SUMXMY2(N7:U7,N20:U20)</f>
        <v>0.96235544016993158</v>
      </c>
    </row>
    <row r="32" spans="2:21" ht="20" customHeight="1" x14ac:dyDescent="0.2">
      <c r="M32" s="55"/>
      <c r="N32" s="56">
        <f>SUMXMY2(N21:U21,N20:U20)/SUMXMY2(N7:U7,N20:U20)</f>
        <v>0.9624125079538226</v>
      </c>
      <c r="O32" s="57">
        <f>SUMXMY2(N22:U22,N20:U20)/SUMXMY2(N7:U7,N20:U20)</f>
        <v>0.97612304303359287</v>
      </c>
      <c r="P32" s="34"/>
      <c r="Q32" s="34"/>
      <c r="R32" s="34"/>
      <c r="S32" s="34"/>
      <c r="T32" s="34"/>
      <c r="U32" s="34"/>
    </row>
    <row r="33" spans="13:15" ht="20" customHeight="1" x14ac:dyDescent="0.2">
      <c r="M33" s="55"/>
      <c r="N33" s="58">
        <f>SUMXMY2(N21:U21,N23:U23)/SUMXMY2(N7:U7,N20:U20)</f>
        <v>0.9624125079538226</v>
      </c>
      <c r="O33" s="59">
        <f>SUMXMY2(N22:U22,N24:U24)/SUMXMY2(N7:U7,N20:U20)</f>
        <v>0.97611439969547231</v>
      </c>
    </row>
    <row r="34" spans="13:15" ht="20" customHeight="1" x14ac:dyDescent="0.2">
      <c r="M34" s="55"/>
      <c r="N34" s="58">
        <f>1-SUMXMY2(N25:U25,N27:U27)/SUMXMY2(N7:U7,N20:U20)</f>
        <v>0.96241250795382238</v>
      </c>
      <c r="O34" s="59">
        <f>1-SUMXMY2(N26:U26,N28:U28)/SUMXMY2(N7:U7,N20:U20)</f>
        <v>0.96236408350805225</v>
      </c>
    </row>
    <row r="35" spans="13:15" ht="20" customHeight="1" x14ac:dyDescent="0.2">
      <c r="M35" s="55"/>
      <c r="N35" s="58">
        <f>CORREL(N7:U7,N6:U6)*CORREL(N7:U7,N6:U6)</f>
        <v>0.96241250795382238</v>
      </c>
      <c r="O35" s="59">
        <f>CORREL(N7:U7,N6:U6)*CORREL(N7:U7,N6:U6)</f>
        <v>0.96241250795382238</v>
      </c>
    </row>
    <row r="36" spans="13:15" ht="20" customHeight="1" x14ac:dyDescent="0.2">
      <c r="M36" s="55"/>
      <c r="N36" s="58">
        <f>CORREL(N7:U7,N21:U21)*CORREL(N7:U7,N21:U21)</f>
        <v>0.96241250795382283</v>
      </c>
      <c r="O36" s="59">
        <f>CORREL(N7:U7,N22:U22)*CORREL(N7:U7,N22:U22)</f>
        <v>0.9624125079538226</v>
      </c>
    </row>
    <row r="37" spans="13:15" ht="20" customHeight="1" x14ac:dyDescent="0.2">
      <c r="M37" s="55"/>
      <c r="N37" s="58">
        <f>1-SUMXMY2(N7:U7,N21:U21)/SUMSQ(N7:U7)</f>
        <v>0.99420165887244349</v>
      </c>
      <c r="O37" s="59">
        <f>1-SUMXMY2(N7:U7,N22:U22)/SUMSQ(N7:U7)</f>
        <v>0.99419285545246572</v>
      </c>
    </row>
    <row r="38" spans="13:15" ht="20" customHeight="1" thickBot="1" x14ac:dyDescent="0.25">
      <c r="M38" s="60"/>
      <c r="N38" s="61">
        <f>SUMSQ(N21:U21)/SUMSQ(N7:U7)</f>
        <v>0.99420165887244349</v>
      </c>
      <c r="O38" s="62">
        <f>SUMSQ(N22:U22)/SUMSQ(N7:U7)</f>
        <v>0.99419285545246583</v>
      </c>
    </row>
  </sheetData>
  <mergeCells count="7">
    <mergeCell ref="L23:M28"/>
    <mergeCell ref="R14:R16"/>
    <mergeCell ref="B11:B13"/>
    <mergeCell ref="C11:C13"/>
    <mergeCell ref="M14:M16"/>
    <mergeCell ref="N14:N16"/>
    <mergeCell ref="Q14:Q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1D94-4B82-C246-AB78-6DCAF85F5D8B}">
  <dimension ref="B2:V56"/>
  <sheetViews>
    <sheetView workbookViewId="0">
      <selection activeCell="J10" sqref="J10"/>
    </sheetView>
  </sheetViews>
  <sheetFormatPr baseColWidth="10" defaultRowHeight="16" outlineLevelRow="1" x14ac:dyDescent="0.2"/>
  <cols>
    <col min="1" max="6" width="10.83203125" style="1"/>
    <col min="7" max="7" width="12.5" style="1" customWidth="1"/>
    <col min="8" max="16384" width="10.83203125" style="1"/>
  </cols>
  <sheetData>
    <row r="2" spans="2:21" x14ac:dyDescent="0.2">
      <c r="B2" s="15" t="s">
        <v>6</v>
      </c>
    </row>
    <row r="4" spans="2:21" x14ac:dyDescent="0.2">
      <c r="B4" s="14" t="s">
        <v>7</v>
      </c>
      <c r="M4" s="14" t="s">
        <v>8</v>
      </c>
      <c r="O4" s="23"/>
      <c r="P4" s="23"/>
    </row>
    <row r="5" spans="2:21" ht="17" thickBot="1" x14ac:dyDescent="0.25"/>
    <row r="6" spans="2:21" ht="17" thickBot="1" x14ac:dyDescent="0.25">
      <c r="B6" s="2" t="s">
        <v>0</v>
      </c>
      <c r="C6" s="3" t="s">
        <v>2</v>
      </c>
      <c r="D6" s="3" t="s">
        <v>3</v>
      </c>
      <c r="E6" s="3" t="s">
        <v>4</v>
      </c>
      <c r="F6" s="3" t="s">
        <v>1</v>
      </c>
      <c r="G6" s="4" t="s">
        <v>5</v>
      </c>
      <c r="H6" s="26"/>
      <c r="I6" s="26"/>
      <c r="J6" s="26"/>
      <c r="K6" s="26"/>
      <c r="M6" s="16" t="s">
        <v>9</v>
      </c>
      <c r="N6" s="17">
        <v>4</v>
      </c>
      <c r="O6" s="17">
        <v>5</v>
      </c>
      <c r="P6" s="17">
        <v>8</v>
      </c>
      <c r="Q6" s="17">
        <v>11</v>
      </c>
      <c r="R6" s="17">
        <v>12</v>
      </c>
      <c r="S6" s="17">
        <v>14</v>
      </c>
      <c r="T6" s="17">
        <v>15</v>
      </c>
      <c r="U6" s="18">
        <v>18</v>
      </c>
    </row>
    <row r="7" spans="2:21" ht="17" thickBot="1" x14ac:dyDescent="0.25">
      <c r="B7" s="5">
        <v>14</v>
      </c>
      <c r="C7" s="6">
        <v>10822</v>
      </c>
      <c r="D7" s="6">
        <v>526036</v>
      </c>
      <c r="E7" s="6">
        <v>75069</v>
      </c>
      <c r="F7" s="6">
        <v>344</v>
      </c>
      <c r="G7" s="7">
        <v>2394</v>
      </c>
      <c r="H7" s="27"/>
      <c r="I7" s="27"/>
      <c r="J7" s="27"/>
      <c r="K7" s="27"/>
      <c r="M7" s="19" t="s">
        <v>10</v>
      </c>
      <c r="N7" s="20">
        <v>4</v>
      </c>
      <c r="O7" s="20">
        <v>6</v>
      </c>
      <c r="P7" s="20">
        <v>10</v>
      </c>
      <c r="Q7" s="20">
        <v>14</v>
      </c>
      <c r="R7" s="20">
        <v>13</v>
      </c>
      <c r="S7" s="20">
        <v>14</v>
      </c>
      <c r="T7" s="20">
        <v>18</v>
      </c>
      <c r="U7" s="21">
        <v>21</v>
      </c>
    </row>
    <row r="8" spans="2:21" ht="17" thickBot="1" x14ac:dyDescent="0.25"/>
    <row r="9" spans="2:21" ht="17" customHeight="1" thickBot="1" x14ac:dyDescent="0.25">
      <c r="B9" s="8"/>
      <c r="C9" s="9">
        <f>(B7*E7-F7*G7)/(B7*C7-F7*F7)</f>
        <v>6.8560834438683225</v>
      </c>
      <c r="E9" s="15" t="s">
        <v>15</v>
      </c>
      <c r="M9" s="2" t="s">
        <v>0</v>
      </c>
      <c r="N9" s="3" t="s">
        <v>2</v>
      </c>
      <c r="O9" s="3" t="s">
        <v>3</v>
      </c>
      <c r="P9" s="3" t="s">
        <v>4</v>
      </c>
      <c r="Q9" s="3" t="s">
        <v>1</v>
      </c>
      <c r="R9" s="4" t="s">
        <v>5</v>
      </c>
    </row>
    <row r="10" spans="2:21" ht="17" thickBot="1" x14ac:dyDescent="0.25">
      <c r="B10" s="10"/>
      <c r="C10" s="11">
        <f>(1/B7)*G7-(1/B7)*F7*C9</f>
        <v>2.5362353792355066</v>
      </c>
      <c r="E10" s="30"/>
      <c r="F10" s="31"/>
      <c r="G10" s="9">
        <v>7</v>
      </c>
      <c r="M10" s="5">
        <v>8</v>
      </c>
      <c r="N10" s="6">
        <f>N6*N6+O6*O6+P6*P6+Q6*Q6+R6*R6+S6*S6+T6*T6+U6*U6</f>
        <v>1115</v>
      </c>
      <c r="O10" s="6">
        <f>N7*N7+O7*O7+P7*P7+Q7*Q7+R7*R7+S7*S7+T7*T7+U7*U7</f>
        <v>1478</v>
      </c>
      <c r="P10" s="6">
        <f>N6*N7+O6*O7+P6*P7+Q6*Q7+R6*R7+S6*S7+T6*T7+U6*U7</f>
        <v>1280</v>
      </c>
      <c r="Q10" s="6">
        <f>N6+O6+P6+Q6+R6+S6+T6+U6</f>
        <v>87</v>
      </c>
      <c r="R10" s="7">
        <f>N7+O7+P7+Q7+R7+S7+T7+U7</f>
        <v>100</v>
      </c>
    </row>
    <row r="11" spans="2:21" x14ac:dyDescent="0.2">
      <c r="B11" s="47"/>
      <c r="C11" s="46">
        <f>D7-2*C10*G7-2*C9*E7+C10*C10*B7+2*C10*C9*F7+C9*C9*C7</f>
        <v>5284.9244543591049</v>
      </c>
      <c r="E11" s="10"/>
      <c r="F11" s="29"/>
      <c r="G11" s="11">
        <v>2</v>
      </c>
    </row>
    <row r="12" spans="2:21" x14ac:dyDescent="0.2">
      <c r="B12" s="47"/>
      <c r="C12" s="46"/>
      <c r="E12" s="10"/>
      <c r="F12" s="29"/>
      <c r="G12" s="11">
        <f>(C10-G11)/SQRT(C16)</f>
        <v>4.4736165750878944E-2</v>
      </c>
      <c r="M12" s="8"/>
      <c r="N12" s="9">
        <f>(M10*P10-Q10*R10)/(M10*N10-Q10*Q10)</f>
        <v>1.1398963730569949</v>
      </c>
      <c r="Q12" s="8"/>
      <c r="R12" s="9">
        <f>P10/N10</f>
        <v>1.147982062780269</v>
      </c>
    </row>
    <row r="13" spans="2:21" x14ac:dyDescent="0.2">
      <c r="B13" s="47"/>
      <c r="C13" s="46"/>
      <c r="E13" s="10"/>
      <c r="F13" s="29"/>
      <c r="G13" s="11">
        <f>(C9-G10)/SQRT(C15)</f>
        <v>-0.33381342571534417</v>
      </c>
      <c r="M13" s="10"/>
      <c r="N13" s="11">
        <f>(1/M10)*R10-(1/M10)*Q10*N12</f>
        <v>0.10362694300517994</v>
      </c>
      <c r="Q13" s="10"/>
      <c r="R13" s="11">
        <v>0</v>
      </c>
    </row>
    <row r="14" spans="2:21" x14ac:dyDescent="0.2">
      <c r="B14" s="10"/>
      <c r="C14" s="11">
        <f>C11/(B7-2)</f>
        <v>440.41037119659205</v>
      </c>
      <c r="E14" s="10"/>
      <c r="F14" s="29"/>
      <c r="G14" s="11">
        <f>_xlfn.T.INV.2T(C17,B7-2)</f>
        <v>2.1788128296672284</v>
      </c>
      <c r="M14" s="47"/>
      <c r="N14" s="46">
        <f>O10-2*N13*R10-2*N12*P10+N13*N13*M10+2*N13*N12*Q10+N12*N12*N10</f>
        <v>8.5699481865278813</v>
      </c>
      <c r="Q14" s="47"/>
      <c r="R14" s="46">
        <f>O10-2*R13*R10-2*R12*P10+R13*R13*M10+2*R13*R12*Q10+R12*R12*N10</f>
        <v>8.5829596412556839</v>
      </c>
    </row>
    <row r="15" spans="2:21" ht="19" x14ac:dyDescent="0.2">
      <c r="B15" s="28" t="s">
        <v>13</v>
      </c>
      <c r="C15" s="11">
        <f>C14/(C7-F7*F7/B7)</f>
        <v>0.18587197626770441</v>
      </c>
      <c r="E15" s="10"/>
      <c r="F15" s="29"/>
      <c r="G15" s="11" t="str">
        <f>IF(G12&lt;$G$14,"НЕ отклоняем","Отклоняем в пользу альтернативы")</f>
        <v>НЕ отклоняем</v>
      </c>
      <c r="M15" s="47"/>
      <c r="N15" s="46"/>
      <c r="Q15" s="47"/>
      <c r="R15" s="46"/>
    </row>
    <row r="16" spans="2:21" ht="19" x14ac:dyDescent="0.2">
      <c r="B16" s="28" t="s">
        <v>14</v>
      </c>
      <c r="C16" s="11">
        <f>(C14*C7)/(B7*(C7 - F7*F7/B7))</f>
        <v>143.67903765493551</v>
      </c>
      <c r="E16" s="12"/>
      <c r="F16" s="32"/>
      <c r="G16" s="13" t="str">
        <f>IF(G13&lt;$G$14,"НЕ отклоняем","Отклоняем в пользу альтернативы")</f>
        <v>НЕ отклоняем</v>
      </c>
      <c r="M16" s="47"/>
      <c r="N16" s="46"/>
      <c r="Q16" s="47"/>
      <c r="R16" s="46"/>
    </row>
    <row r="17" spans="2:22" x14ac:dyDescent="0.2">
      <c r="B17" s="12"/>
      <c r="C17" s="13">
        <v>0.05</v>
      </c>
      <c r="M17" s="12"/>
      <c r="N17" s="13">
        <f>N14/(M10-2)</f>
        <v>1.4283246977546469</v>
      </c>
      <c r="Q17" s="12"/>
      <c r="R17" s="13">
        <f>R14/(M10-2)</f>
        <v>1.4304932735426139</v>
      </c>
    </row>
    <row r="21" spans="2:22" outlineLevel="1" x14ac:dyDescent="0.2"/>
    <row r="22" spans="2:22" outlineLevel="1" x14ac:dyDescent="0.2">
      <c r="B22" s="15" t="s">
        <v>11</v>
      </c>
    </row>
    <row r="23" spans="2:22" outlineLevel="1" x14ac:dyDescent="0.2"/>
    <row r="24" spans="2:22" outlineLevel="1" x14ac:dyDescent="0.2">
      <c r="B24" s="14" t="s">
        <v>7</v>
      </c>
      <c r="M24" s="14" t="s">
        <v>8</v>
      </c>
      <c r="O24" s="23"/>
      <c r="P24" s="23"/>
    </row>
    <row r="25" spans="2:22" ht="17" outlineLevel="1" thickBot="1" x14ac:dyDescent="0.25"/>
    <row r="26" spans="2:22" ht="17" outlineLevel="1" thickBot="1" x14ac:dyDescent="0.25">
      <c r="B26" s="2" t="s">
        <v>0</v>
      </c>
      <c r="C26" s="3" t="s">
        <v>2</v>
      </c>
      <c r="D26" s="3" t="s">
        <v>3</v>
      </c>
      <c r="E26" s="3" t="s">
        <v>4</v>
      </c>
      <c r="F26" s="3" t="s">
        <v>1</v>
      </c>
      <c r="G26" s="4" t="s">
        <v>5</v>
      </c>
      <c r="H26" s="26"/>
      <c r="I26" s="26"/>
      <c r="J26" s="26"/>
      <c r="K26" s="26"/>
      <c r="M26" s="16" t="s">
        <v>9</v>
      </c>
      <c r="N26" s="17">
        <v>4</v>
      </c>
      <c r="O26" s="17">
        <v>5</v>
      </c>
      <c r="P26" s="17">
        <v>8</v>
      </c>
      <c r="Q26" s="17">
        <v>11</v>
      </c>
      <c r="R26" s="17">
        <v>12</v>
      </c>
      <c r="S26" s="17">
        <v>14</v>
      </c>
      <c r="T26" s="17">
        <v>15</v>
      </c>
      <c r="U26" s="17">
        <v>18</v>
      </c>
      <c r="V26" s="18">
        <v>0</v>
      </c>
    </row>
    <row r="27" spans="2:22" ht="17" outlineLevel="1" thickBot="1" x14ac:dyDescent="0.25">
      <c r="B27" s="5">
        <v>14</v>
      </c>
      <c r="C27" s="6">
        <v>10822</v>
      </c>
      <c r="D27" s="6">
        <v>526036</v>
      </c>
      <c r="E27" s="6">
        <v>75069</v>
      </c>
      <c r="F27" s="6">
        <v>344</v>
      </c>
      <c r="G27" s="7">
        <v>2394</v>
      </c>
      <c r="H27" s="27"/>
      <c r="I27" s="27"/>
      <c r="J27" s="27"/>
      <c r="K27" s="27"/>
      <c r="M27" s="19" t="s">
        <v>10</v>
      </c>
      <c r="N27" s="20">
        <v>4</v>
      </c>
      <c r="O27" s="20">
        <v>6</v>
      </c>
      <c r="P27" s="20">
        <v>10</v>
      </c>
      <c r="Q27" s="20">
        <v>14</v>
      </c>
      <c r="R27" s="20">
        <v>13</v>
      </c>
      <c r="S27" s="20">
        <v>14</v>
      </c>
      <c r="T27" s="20">
        <v>18</v>
      </c>
      <c r="U27" s="20">
        <v>21</v>
      </c>
      <c r="V27" s="21">
        <v>0</v>
      </c>
    </row>
    <row r="28" spans="2:22" ht="17" outlineLevel="1" thickBot="1" x14ac:dyDescent="0.25"/>
    <row r="29" spans="2:22" ht="17" outlineLevel="1" thickBot="1" x14ac:dyDescent="0.25">
      <c r="B29" s="8"/>
      <c r="C29" s="9">
        <f>(B27*E27-F27*G27)/(B27*C27-F27*F27)</f>
        <v>6.8560834438683225</v>
      </c>
      <c r="M29" s="2" t="s">
        <v>0</v>
      </c>
      <c r="N29" s="3" t="s">
        <v>2</v>
      </c>
      <c r="O29" s="3" t="s">
        <v>3</v>
      </c>
      <c r="P29" s="3" t="s">
        <v>4</v>
      </c>
      <c r="Q29" s="3" t="s">
        <v>1</v>
      </c>
      <c r="R29" s="4" t="s">
        <v>5</v>
      </c>
    </row>
    <row r="30" spans="2:22" ht="17" outlineLevel="1" thickBot="1" x14ac:dyDescent="0.25">
      <c r="B30" s="10"/>
      <c r="C30" s="11">
        <f>(1/B27)*G27-(1/B27)*F27*C29</f>
        <v>2.5362353792355066</v>
      </c>
      <c r="M30" s="5">
        <v>8</v>
      </c>
      <c r="N30" s="6">
        <f>N26*N26+O26*O26+P26*P26+Q26*Q26+R26*R26+S26*S26+T26*T26+U26*U26+V26*V26</f>
        <v>1115</v>
      </c>
      <c r="O30" s="6">
        <f>N27*N27+O27*O27+P27*P27+Q27*Q27+R27*R27+S27*S27+T27*T27+U27*U27+V27*V27</f>
        <v>1478</v>
      </c>
      <c r="P30" s="6">
        <f>N26*N27+O26*O27+P26*P27+Q26*Q27+R26*R27+S26*S27+T26*T27+U26*U27+V26*V27</f>
        <v>1280</v>
      </c>
      <c r="Q30" s="6">
        <f>N26+O26+P26+Q26+R26+S26+T26+U26+V26</f>
        <v>87</v>
      </c>
      <c r="R30" s="7">
        <f>N27+O27+P27+Q27+R27+S27+T27+U27+V27</f>
        <v>100</v>
      </c>
    </row>
    <row r="31" spans="2:22" outlineLevel="1" x14ac:dyDescent="0.2">
      <c r="B31" s="47"/>
      <c r="C31" s="46">
        <f>D27-2*C30*G27-2*C29*E27+C30*C30*B27+2*C30*C29*F27+C29*C29*C27</f>
        <v>5284.9244543591049</v>
      </c>
    </row>
    <row r="32" spans="2:22" outlineLevel="1" x14ac:dyDescent="0.2">
      <c r="B32" s="47"/>
      <c r="C32" s="46"/>
      <c r="M32" s="8"/>
      <c r="N32" s="9">
        <f>(M30*P30-Q30*R30)/(M30*N30-Q30*Q30)</f>
        <v>1.1398963730569949</v>
      </c>
      <c r="Q32" s="8"/>
      <c r="R32" s="9">
        <f>P30/N30</f>
        <v>1.147982062780269</v>
      </c>
    </row>
    <row r="33" spans="2:18" outlineLevel="1" x14ac:dyDescent="0.2">
      <c r="B33" s="47"/>
      <c r="C33" s="46"/>
      <c r="M33" s="10"/>
      <c r="N33" s="11">
        <f>(1/M30)*R30-(1/M30)*Q30*N32</f>
        <v>0.10362694300517994</v>
      </c>
      <c r="Q33" s="10"/>
      <c r="R33" s="11">
        <v>0</v>
      </c>
    </row>
    <row r="34" spans="2:18" outlineLevel="1" x14ac:dyDescent="0.2">
      <c r="B34" s="12"/>
      <c r="C34" s="13">
        <f>C31/(B27-2)</f>
        <v>440.41037119659205</v>
      </c>
      <c r="M34" s="47"/>
      <c r="N34" s="46">
        <f>O30-2*N33*R30-2*N32*P30+N33*N33*M30+2*N33*N32*Q30+N32*N32*N30</f>
        <v>8.5699481865278813</v>
      </c>
      <c r="Q34" s="47"/>
      <c r="R34" s="46">
        <f>O30-2*R33*R30-2*R32*P30+R33*R33*M30+2*R33*R32*Q30+R32*R32*N30</f>
        <v>8.5829596412556839</v>
      </c>
    </row>
    <row r="35" spans="2:18" outlineLevel="1" x14ac:dyDescent="0.2">
      <c r="M35" s="47"/>
      <c r="N35" s="46"/>
      <c r="Q35" s="47"/>
      <c r="R35" s="46"/>
    </row>
    <row r="36" spans="2:18" outlineLevel="1" x14ac:dyDescent="0.2">
      <c r="M36" s="47"/>
      <c r="N36" s="46"/>
      <c r="Q36" s="47"/>
      <c r="R36" s="46"/>
    </row>
    <row r="37" spans="2:18" outlineLevel="1" x14ac:dyDescent="0.2">
      <c r="M37" s="12"/>
      <c r="N37" s="13">
        <f>N34/(M30-2)</f>
        <v>1.4283246977546469</v>
      </c>
      <c r="Q37" s="12"/>
      <c r="R37" s="13">
        <f>R34/(M30-2)</f>
        <v>1.4304932735426139</v>
      </c>
    </row>
    <row r="38" spans="2:18" outlineLevel="1" x14ac:dyDescent="0.2"/>
    <row r="39" spans="2:18" outlineLevel="1" x14ac:dyDescent="0.2"/>
    <row r="40" spans="2:18" outlineLevel="1" x14ac:dyDescent="0.2"/>
    <row r="41" spans="2:18" outlineLevel="1" x14ac:dyDescent="0.2"/>
    <row r="42" spans="2:18" outlineLevel="1" x14ac:dyDescent="0.2">
      <c r="B42" s="1" t="s">
        <v>12</v>
      </c>
    </row>
    <row r="43" spans="2:18" outlineLevel="1" x14ac:dyDescent="0.2">
      <c r="B43" s="14" t="s">
        <v>7</v>
      </c>
    </row>
    <row r="44" spans="2:18" ht="17" outlineLevel="1" thickBot="1" x14ac:dyDescent="0.25"/>
    <row r="45" spans="2:18" ht="17" outlineLevel="1" thickBot="1" x14ac:dyDescent="0.25">
      <c r="B45" s="2" t="s">
        <v>0</v>
      </c>
      <c r="C45" s="3" t="s">
        <v>2</v>
      </c>
      <c r="D45" s="3" t="s">
        <v>3</v>
      </c>
      <c r="E45" s="3" t="s">
        <v>4</v>
      </c>
      <c r="F45" s="3" t="s">
        <v>1</v>
      </c>
      <c r="G45" s="4" t="s">
        <v>5</v>
      </c>
      <c r="H45" s="26"/>
      <c r="I45" s="26"/>
      <c r="J45" s="26"/>
      <c r="K45" s="26"/>
    </row>
    <row r="46" spans="2:18" ht="17" outlineLevel="1" thickBot="1" x14ac:dyDescent="0.25">
      <c r="B46" s="5">
        <v>16</v>
      </c>
      <c r="C46" s="6">
        <v>657</v>
      </c>
      <c r="D46" s="6">
        <v>526</v>
      </c>
      <c r="E46" s="6">
        <v>492</v>
      </c>
      <c r="F46" s="6">
        <v>96</v>
      </c>
      <c r="G46" s="7">
        <v>64</v>
      </c>
      <c r="H46" s="27"/>
      <c r="I46" s="27"/>
      <c r="J46" s="27"/>
      <c r="K46" s="27"/>
    </row>
    <row r="47" spans="2:18" outlineLevel="1" x14ac:dyDescent="0.2"/>
    <row r="48" spans="2:18" outlineLevel="1" x14ac:dyDescent="0.2">
      <c r="B48" s="8"/>
      <c r="C48" s="24">
        <f>(B46*E46-F46*G46)/(B46*C46-F46*F46)</f>
        <v>1.3333333333333333</v>
      </c>
    </row>
    <row r="49" spans="2:3" outlineLevel="1" x14ac:dyDescent="0.2">
      <c r="B49" s="10"/>
      <c r="C49" s="22">
        <f>(1/B46)*G46-(1/B46)*F46*C48</f>
        <v>-4</v>
      </c>
    </row>
    <row r="50" spans="2:3" outlineLevel="1" x14ac:dyDescent="0.2">
      <c r="B50" s="47"/>
      <c r="C50" s="46">
        <f>D46-2*C49*G46-2*C48*E46+C49*C49*B46+2*C49*C48*F46+C48*C48*C46</f>
        <v>126</v>
      </c>
    </row>
    <row r="51" spans="2:3" outlineLevel="1" x14ac:dyDescent="0.2">
      <c r="B51" s="47"/>
      <c r="C51" s="46"/>
    </row>
    <row r="52" spans="2:3" outlineLevel="1" x14ac:dyDescent="0.2">
      <c r="B52" s="47"/>
      <c r="C52" s="46"/>
    </row>
    <row r="53" spans="2:3" outlineLevel="1" x14ac:dyDescent="0.2">
      <c r="B53" s="12"/>
      <c r="C53" s="25">
        <f>C50/(B46-2)</f>
        <v>9</v>
      </c>
    </row>
    <row r="54" spans="2:3" outlineLevel="1" x14ac:dyDescent="0.2"/>
    <row r="55" spans="2:3" outlineLevel="1" x14ac:dyDescent="0.2"/>
    <row r="56" spans="2:3" outlineLevel="1" x14ac:dyDescent="0.2"/>
  </sheetData>
  <mergeCells count="14">
    <mergeCell ref="Q14:Q16"/>
    <mergeCell ref="R14:R16"/>
    <mergeCell ref="B31:B33"/>
    <mergeCell ref="C31:C33"/>
    <mergeCell ref="M34:M36"/>
    <mergeCell ref="N34:N36"/>
    <mergeCell ref="Q34:Q36"/>
    <mergeCell ref="R34:R36"/>
    <mergeCell ref="C11:C13"/>
    <mergeCell ref="B11:B13"/>
    <mergeCell ref="M14:M16"/>
    <mergeCell ref="N14:N16"/>
    <mergeCell ref="B50:B52"/>
    <mergeCell ref="C50:C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Кобзева ДЗ1 Вариант 11 №1, 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2020-09-20T05:52:57Z</dcterms:created>
  <dcterms:modified xsi:type="dcterms:W3CDTF">2020-10-04T17:35:05Z</dcterms:modified>
</cp:coreProperties>
</file>